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d781e986a87aec3d/Desktop/Recruiting Reports/"/>
    </mc:Choice>
  </mc:AlternateContent>
  <xr:revisionPtr revIDLastSave="27" documentId="8_{77F49800-01A0-45F2-9C68-034AE33F2723}" xr6:coauthVersionLast="47" xr6:coauthVersionMax="47" xr10:uidLastSave="{D31D5D51-D22B-4CF9-B97F-F1077097E818}"/>
  <bookViews>
    <workbookView xWindow="-120" yWindow="-120" windowWidth="29040" windowHeight="15720" tabRatio="859" activeTab="3" xr2:uid="{00000000-000D-0000-FFFF-FFFF00000000}"/>
  </bookViews>
  <sheets>
    <sheet name="Composite" sheetId="64" r:id="rId1"/>
    <sheet name="New Additions" sheetId="84" r:id="rId2"/>
    <sheet name="Movers" sheetId="82" r:id="rId3"/>
    <sheet name="Dashboard (by Nation)" sheetId="80" r:id="rId4"/>
    <sheet name="Dashboard (by Recruiting Class)" sheetId="75" r:id="rId5"/>
    <sheet name="Ivy" sheetId="2" r:id="rId6"/>
    <sheet name="Nations" sheetId="62" state="hidden" r:id="rId7"/>
  </sheets>
  <definedNames>
    <definedName name="_xlnm._FilterDatabase" localSheetId="0" hidden="1">'Composite'!$B$7:$T$7</definedName>
    <definedName name="_xlnm._FilterDatabase" localSheetId="3" hidden="1">'Dashboard (by Nation)'!$B$12:$R$12</definedName>
    <definedName name="_xlnm._FilterDatabase" localSheetId="4" hidden="1">'Dashboard (by Recruiting Class)'!$B$7:$R$7</definedName>
    <definedName name="_xlnm._FilterDatabase" localSheetId="2" hidden="1">Movers!$B$4:$S$4</definedName>
    <definedName name="_xlnm._FilterDatabase" localSheetId="6" hidden="1">Nations!$B$2:$E$2</definedName>
    <definedName name="_xlnm._FilterDatabase" localSheetId="1" hidden="1">'New Additions'!$B$4:$S$4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4" roundtripDataChecksum="XJPD5A9a2ya5vIUiK1Zsa1ZX9eBfQitHk5uvfaR92mY="/>
    </ext>
  </extLst>
</workbook>
</file>

<file path=xl/calcChain.xml><?xml version="1.0" encoding="utf-8"?>
<calcChain xmlns="http://schemas.openxmlformats.org/spreadsheetml/2006/main">
  <c r="S8" i="64" l="1"/>
  <c r="S9" i="64"/>
  <c r="S10" i="64"/>
  <c r="S11" i="64"/>
  <c r="S12" i="64"/>
  <c r="S13" i="64"/>
  <c r="S19" i="64"/>
  <c r="S27" i="64"/>
  <c r="S28" i="64"/>
  <c r="S21" i="64"/>
  <c r="S14" i="64"/>
  <c r="S15" i="64"/>
  <c r="S18" i="64"/>
  <c r="S17" i="64"/>
  <c r="S24" i="64"/>
  <c r="S22" i="64"/>
  <c r="S23" i="64"/>
  <c r="S20" i="64"/>
  <c r="S16" i="64"/>
  <c r="S26" i="64"/>
  <c r="S91" i="64"/>
  <c r="S57" i="64"/>
  <c r="S30" i="64"/>
  <c r="S38" i="64"/>
  <c r="S47" i="64"/>
  <c r="S25" i="64"/>
  <c r="S39" i="64"/>
  <c r="S29" i="64"/>
  <c r="S43" i="64"/>
  <c r="S33" i="64"/>
  <c r="S37" i="64"/>
  <c r="S35" i="64"/>
  <c r="S49" i="64"/>
  <c r="S52" i="64"/>
  <c r="S42" i="64"/>
  <c r="S36" i="64"/>
  <c r="S31" i="64"/>
  <c r="S32" i="64"/>
  <c r="S46" i="64"/>
  <c r="S51" i="64"/>
  <c r="S53" i="64"/>
  <c r="S83" i="64"/>
  <c r="S34" i="64"/>
  <c r="S45" i="64"/>
  <c r="S40" i="64"/>
  <c r="S55" i="64"/>
  <c r="S62" i="64"/>
  <c r="S63" i="64"/>
  <c r="S75" i="64"/>
  <c r="S76" i="64"/>
  <c r="S68" i="64"/>
  <c r="S65" i="64"/>
  <c r="S48" i="64"/>
  <c r="S64" i="64"/>
  <c r="S77" i="64"/>
  <c r="S69" i="64"/>
  <c r="S71" i="64"/>
  <c r="S66" i="64"/>
  <c r="S87" i="64"/>
  <c r="S78" i="64"/>
  <c r="S41" i="64"/>
  <c r="S58" i="64"/>
  <c r="S67" i="64"/>
  <c r="S59" i="64"/>
  <c r="S60" i="64"/>
  <c r="S61" i="64"/>
  <c r="S50" i="64"/>
  <c r="S93" i="64"/>
  <c r="S70" i="64"/>
  <c r="S86" i="64"/>
  <c r="S92" i="64"/>
  <c r="S85" i="64"/>
  <c r="S82" i="64"/>
  <c r="S88" i="64"/>
  <c r="S81" i="64"/>
  <c r="S89" i="64"/>
  <c r="S80" i="64"/>
  <c r="S44" i="64"/>
  <c r="S56" i="64"/>
  <c r="S74" i="64"/>
  <c r="S73" i="64"/>
  <c r="S90" i="64"/>
  <c r="S79" i="64"/>
  <c r="S54" i="64"/>
  <c r="S84" i="64"/>
  <c r="S72" i="64"/>
  <c r="V6" i="82"/>
  <c r="V7" i="82"/>
  <c r="V8" i="82"/>
  <c r="V9" i="82"/>
  <c r="V5" i="82"/>
  <c r="U6" i="82"/>
  <c r="U7" i="82"/>
  <c r="U8" i="82"/>
  <c r="U9" i="82"/>
  <c r="U5" i="82"/>
  <c r="I13" i="64"/>
  <c r="I28" i="64"/>
  <c r="I38" i="64"/>
  <c r="I43" i="64"/>
  <c r="I18" i="64"/>
  <c r="I22" i="64"/>
  <c r="I17" i="64"/>
  <c r="I20" i="64"/>
  <c r="I15" i="64"/>
  <c r="I25" i="64"/>
  <c r="I31" i="64"/>
  <c r="I32" i="64"/>
  <c r="I35" i="64"/>
  <c r="I34" i="64"/>
  <c r="I39" i="64"/>
  <c r="I40" i="64"/>
  <c r="I45" i="64"/>
  <c r="I93" i="64"/>
  <c r="I54" i="64"/>
  <c r="I74" i="64"/>
  <c r="I73" i="64"/>
  <c r="I59" i="64"/>
  <c r="I53" i="64"/>
  <c r="I71" i="64"/>
  <c r="I88" i="64"/>
  <c r="I42" i="64"/>
  <c r="I70" i="64"/>
  <c r="I67" i="64"/>
  <c r="I81" i="64"/>
  <c r="I16" i="64"/>
  <c r="I50" i="64"/>
  <c r="I56" i="64"/>
  <c r="I49" i="64"/>
  <c r="I8" i="64"/>
  <c r="I9" i="64"/>
  <c r="I12" i="64"/>
  <c r="I10" i="64"/>
  <c r="I14" i="64"/>
  <c r="I21" i="64"/>
  <c r="I11" i="64"/>
  <c r="I23" i="64"/>
  <c r="I24" i="64"/>
  <c r="I27" i="64"/>
  <c r="I30" i="64"/>
  <c r="I57" i="64"/>
  <c r="I36" i="64"/>
  <c r="I47" i="64"/>
  <c r="I94" i="64"/>
  <c r="I41" i="64"/>
  <c r="I52" i="64"/>
  <c r="I44" i="64"/>
  <c r="I55" i="64"/>
  <c r="I68" i="64"/>
  <c r="I85" i="64"/>
  <c r="I61" i="64"/>
  <c r="I92" i="64"/>
  <c r="I76" i="64"/>
  <c r="I84" i="64"/>
  <c r="I83" i="64"/>
  <c r="I89" i="64"/>
  <c r="I82" i="64"/>
  <c r="I90" i="64"/>
  <c r="I19" i="64"/>
  <c r="I33" i="64"/>
  <c r="I29" i="64"/>
  <c r="I37" i="64"/>
  <c r="I51" i="64"/>
  <c r="I26" i="64"/>
  <c r="I46" i="64"/>
  <c r="I48" i="64"/>
  <c r="I64" i="64"/>
  <c r="I60" i="64"/>
  <c r="I58" i="64"/>
  <c r="I63" i="64"/>
  <c r="I77" i="64"/>
  <c r="I66" i="64"/>
  <c r="I72" i="64"/>
  <c r="I78" i="64"/>
  <c r="I65" i="64"/>
  <c r="I80" i="64"/>
  <c r="I69" i="64"/>
  <c r="I87" i="64"/>
  <c r="I91" i="64"/>
  <c r="I75" i="64"/>
  <c r="I79" i="64"/>
  <c r="I86" i="64"/>
  <c r="I62" i="64"/>
  <c r="B4" i="84" a="1"/>
  <c r="B4" i="84" s="1"/>
  <c r="B13" i="80" l="1" a="1"/>
  <c r="B13" i="80" s="1"/>
  <c r="B8" i="75" a="1"/>
  <c r="B8" i="75" s="1"/>
  <c r="G9" i="80"/>
  <c r="G8" i="80"/>
  <c r="G7" i="80"/>
  <c r="G3" i="80"/>
  <c r="B4" i="82" a="1"/>
  <c r="B4" i="82" s="1"/>
  <c r="B7" i="75" a="1"/>
  <c r="B7" i="75" s="1"/>
  <c r="B12" i="80" a="1"/>
  <c r="B12" i="8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<sst xmlns="http://schemas.openxmlformats.org/spreadsheetml/2006/main" count="1011" uniqueCount="425">
  <si>
    <t>Player name</t>
  </si>
  <si>
    <t>Nation</t>
  </si>
  <si>
    <t>Birth Date</t>
  </si>
  <si>
    <t>WTN</t>
  </si>
  <si>
    <t>UTR</t>
  </si>
  <si>
    <t>Doubles</t>
  </si>
  <si>
    <t>3 month Trend</t>
  </si>
  <si>
    <t>1 Year High</t>
  </si>
  <si>
    <t>Best UTR Win</t>
  </si>
  <si>
    <t>12 mo record</t>
  </si>
  <si>
    <t>National</t>
  </si>
  <si>
    <t>Diff</t>
  </si>
  <si>
    <t>Instagram</t>
  </si>
  <si>
    <t>Argentina</t>
  </si>
  <si>
    <t>NA</t>
  </si>
  <si>
    <t>CH</t>
  </si>
  <si>
    <t>21-9</t>
  </si>
  <si>
    <t>18-12</t>
  </si>
  <si>
    <t>19-11</t>
  </si>
  <si>
    <t>Australia</t>
  </si>
  <si>
    <t>17-13</t>
  </si>
  <si>
    <t>18-13</t>
  </si>
  <si>
    <t>Austria</t>
  </si>
  <si>
    <t>21-11</t>
  </si>
  <si>
    <t>Belarus</t>
  </si>
  <si>
    <t>Belgium</t>
  </si>
  <si>
    <t>15-15</t>
  </si>
  <si>
    <t>22-9</t>
  </si>
  <si>
    <t>Bosnia</t>
  </si>
  <si>
    <t>Bulgaria</t>
  </si>
  <si>
    <t>18-14</t>
  </si>
  <si>
    <t>16-14</t>
  </si>
  <si>
    <t>12-18</t>
  </si>
  <si>
    <t>14-16</t>
  </si>
  <si>
    <t>24-8</t>
  </si>
  <si>
    <t>19-12</t>
  </si>
  <si>
    <t>20-12</t>
  </si>
  <si>
    <t>16-16</t>
  </si>
  <si>
    <t>23-8</t>
  </si>
  <si>
    <t>23-7</t>
  </si>
  <si>
    <t>13-17</t>
  </si>
  <si>
    <t>20-10</t>
  </si>
  <si>
    <t>22-8</t>
  </si>
  <si>
    <t>22-11</t>
  </si>
  <si>
    <t>24-6</t>
  </si>
  <si>
    <t>17-14</t>
  </si>
  <si>
    <t>22-10</t>
  </si>
  <si>
    <t>10-20</t>
  </si>
  <si>
    <t>USA</t>
  </si>
  <si>
    <t>Columbia</t>
  </si>
  <si>
    <t>Brazil</t>
  </si>
  <si>
    <t>Ireland</t>
  </si>
  <si>
    <t>Graduating</t>
  </si>
  <si>
    <t>Harvard</t>
  </si>
  <si>
    <t>Yale</t>
  </si>
  <si>
    <t>Cornell</t>
  </si>
  <si>
    <t>Final year of grad transfers from Ivy league due to lost seasons in 2019-20 and 2020-21.  Players still need to be in the portal to communicate with them, but access can be had through current coaches.</t>
  </si>
  <si>
    <t>For context, typical graduation date from high school in Argentina is December. Their graduation timeline can also be done in 12 (traditional) or 13 years. Based off of case studies, 2004's would primarily have the opportunity to enroll in Fall 2023. 2005's for January 2024</t>
  </si>
  <si>
    <t>Case study 1: Santiago Giamichelle; DOB= 11/27/03; Enrolled August 2022 at UTA</t>
  </si>
  <si>
    <t>Case study 2: Ivan Dreycopp; DOB= 8/23/03; Enrolled August 2022 at Charlotte</t>
  </si>
  <si>
    <t>For context, typical graduation date from high school in Australia is December.  The standard graduation timeline is 12 years.  Based off of case studies, 2004's would primarily have the opportunity to enroll in Fall 2023. 2005's for January 2024</t>
  </si>
  <si>
    <t>Case study 1: Eric Padgham; DOB=10/03/03; Enrolled August 2022 at Arizona</t>
  </si>
  <si>
    <t>Case study 2: Elijah Cham; DOB= 09/7/03 Enrolled August 2022 at USF</t>
  </si>
  <si>
    <t>For context, typical graduation date from high school in Belgium is June.  The standard graduation timeline is 12 or 13 years which can create a later, non-traditional graduation age.  Based off of case studies, 2005's would primarily have the opportunity to enroll in Fall 2023 or 2024 and 2004's could still be eligible for Fall 2023</t>
  </si>
  <si>
    <t>Case study 1: Alessio Basile; DOB=8/7/04; Enrolled August 2022 at Oklahoma State</t>
  </si>
  <si>
    <t>Case study 2:Idriss Haddouch; DOB= 5/28/04; Enrolling January 2023 at Boise St</t>
  </si>
  <si>
    <t>Rankings - Tennis Vlaanderen</t>
  </si>
  <si>
    <t>For context, typical graduation date from high school in Bosnia is June.  The standard graduation timeline is 12 years.  Based off of case studies, 2004's would primarily have the opportunity to enroll in Fall 2023, with an after summer birthday still indicating eligibility for 2003's as well.</t>
  </si>
  <si>
    <t>Case study 1: Dusan Milanovic; DOB=5/10/02; Enrolled August 2021 at Presbyterian</t>
  </si>
  <si>
    <t>Case study 2: Danijal Muminovic; DOB=1/31/02; Enrolled August 2021 at UTSA</t>
  </si>
  <si>
    <t>For context, typical graduation date from high school in Brazil is December.  The standard graduation timeline is 11 years.  Based off of case studies, 2004's and 2005's would primarily have the opportunity to enroll in Fall 2023. 2006's could potentially enroll in January 2024</t>
  </si>
  <si>
    <t>Case study 1: Carolina Xavier Laydner; DOB=2/5/05; Enrolling August 2023 at North Texas</t>
  </si>
  <si>
    <t>Case study 2: Luana Avelar; DOB=5/12/03; Enrolled August 2022 at Colorado State</t>
  </si>
  <si>
    <t>For context, typical graduation date from high school in Bulgaria is June.  The standard graduation timeline is 12 or 13 years.  Based off of case studies, 2003's and 2004's would primarily have the opportunity to enroll in Fall 2023.</t>
  </si>
  <si>
    <t>Likely 2025</t>
  </si>
  <si>
    <t>Likely 2024</t>
  </si>
  <si>
    <t>Likely 2023</t>
  </si>
  <si>
    <t>21-13</t>
  </si>
  <si>
    <t>14-18</t>
  </si>
  <si>
    <t>19-14</t>
  </si>
  <si>
    <t>5-8</t>
  </si>
  <si>
    <t>Change in UTR</t>
  </si>
  <si>
    <t>Context</t>
  </si>
  <si>
    <t>Additional Info</t>
  </si>
  <si>
    <t>Case Study 1</t>
  </si>
  <si>
    <t>Case Study 2</t>
  </si>
  <si>
    <t/>
  </si>
  <si>
    <t>Not Available</t>
  </si>
  <si>
    <t>Likely Past Clock</t>
  </si>
  <si>
    <t>Recruiting Class</t>
  </si>
  <si>
    <t>3 Month Trend</t>
  </si>
  <si>
    <t>Diff
(UTR-WTN)</t>
  </si>
  <si>
    <t>11-12</t>
  </si>
  <si>
    <t>10-14</t>
  </si>
  <si>
    <t>14-9</t>
  </si>
  <si>
    <t>11-6</t>
  </si>
  <si>
    <t>10-13</t>
  </si>
  <si>
    <t>9-21</t>
  </si>
  <si>
    <t>This list represents new additions to the report that were not contained in the prior report in August.</t>
  </si>
  <si>
    <t>This list represents the top 50 movers based on change in UTR (25 positive &amp; 25 negative) from the Composite list.</t>
  </si>
  <si>
    <r>
      <t xml:space="preserve">1 Year High
</t>
    </r>
    <r>
      <rPr>
        <b/>
        <i/>
        <sz val="11"/>
        <color rgb="FF00B050"/>
        <rFont val="Arial"/>
        <family val="2"/>
      </rPr>
      <t>*Within last 2 Months</t>
    </r>
  </si>
  <si>
    <t>UTR
6/20</t>
  </si>
  <si>
    <t>UTR
8/22</t>
  </si>
  <si>
    <t>UTR
10/22</t>
  </si>
  <si>
    <t>WTN
8/22</t>
  </si>
  <si>
    <t>WTN
6/20</t>
  </si>
  <si>
    <t>WTN
10/22</t>
  </si>
  <si>
    <t>Darya Shauha</t>
  </si>
  <si>
    <t>Tilwith Di Girolami</t>
  </si>
  <si>
    <t>Lara Walker</t>
  </si>
  <si>
    <t>Elena Micic</t>
  </si>
  <si>
    <t>Rositsa Dencheva</t>
  </si>
  <si>
    <t>Tamara Kostic</t>
  </si>
  <si>
    <t>Iva Ivanova</t>
  </si>
  <si>
    <t>Elizara Yaneva</t>
  </si>
  <si>
    <t>Luisina Giovannini</t>
  </si>
  <si>
    <t>Ekaterina Perelygina</t>
  </si>
  <si>
    <t>Alexandra Zimmer</t>
  </si>
  <si>
    <t>Jana Stojanova</t>
  </si>
  <si>
    <t>Yoana Konstantinova</t>
  </si>
  <si>
    <t>Lidia Encheva</t>
  </si>
  <si>
    <t>Lourdes Ayala</t>
  </si>
  <si>
    <t>Alana Subasic</t>
  </si>
  <si>
    <t>Lily Taylor</t>
  </si>
  <si>
    <t>Aleksandra Gabrovska</t>
  </si>
  <si>
    <t>Ava Schueller</t>
  </si>
  <si>
    <t>Gabby Gregg</t>
  </si>
  <si>
    <t>Eva Busaad</t>
  </si>
  <si>
    <t>Gabrielle Villegas</t>
  </si>
  <si>
    <t>Carla Markus</t>
  </si>
  <si>
    <t>Eugenia Ceinos</t>
  </si>
  <si>
    <t>Yoanna Radulova</t>
  </si>
  <si>
    <t>Josefina Estevez</t>
  </si>
  <si>
    <t>Isabella Crossman</t>
  </si>
  <si>
    <t>Audrey Aulia</t>
  </si>
  <si>
    <t>Kristina Tai</t>
  </si>
  <si>
    <t>Jeline Vandromme</t>
  </si>
  <si>
    <t>Lauren Seye</t>
  </si>
  <si>
    <t>Lana Petkovic</t>
  </si>
  <si>
    <t>Carolina Bohrer Martins</t>
  </si>
  <si>
    <t>Aliona Falei</t>
  </si>
  <si>
    <t>Hanne Vandewinkel</t>
  </si>
  <si>
    <t>Lia Karatancheva</t>
  </si>
  <si>
    <t>Talia Gibson</t>
  </si>
  <si>
    <t>Evialina Laskevich</t>
  </si>
  <si>
    <t>Daria Khomutsianskaya</t>
  </si>
  <si>
    <t>Amelie Van Impe</t>
  </si>
  <si>
    <t>Suana Tucakovic</t>
  </si>
  <si>
    <t>Amelia Waligora</t>
  </si>
  <si>
    <t>Ana Candiotto</t>
  </si>
  <si>
    <t>Chiara Di genova</t>
  </si>
  <si>
    <t>Mia Repac</t>
  </si>
  <si>
    <t>Morane Meyers</t>
  </si>
  <si>
    <t>Elena Karner</t>
  </si>
  <si>
    <t>Sol Faga</t>
  </si>
  <si>
    <t>Florence Fohnen</t>
  </si>
  <si>
    <t>Luana Plaza Araujo</t>
  </si>
  <si>
    <t>Nilthesa Selvaraj</t>
  </si>
  <si>
    <t>Ines Faltinger</t>
  </si>
  <si>
    <t>Claudia Gasparovic</t>
  </si>
  <si>
    <t>Liel Rothensteiner</t>
  </si>
  <si>
    <t>Sienna Leeson</t>
  </si>
  <si>
    <t>Thamyrys Araujo</t>
  </si>
  <si>
    <t>Anya Nayar</t>
  </si>
  <si>
    <t>Breanna Cerasa</t>
  </si>
  <si>
    <t>Maria Carolina Ferreira Turchetto</t>
  </si>
  <si>
    <t>Laura Fuchs</t>
  </si>
  <si>
    <t>Romane Longueville</t>
  </si>
  <si>
    <t>Kaat Coppez</t>
  </si>
  <si>
    <t>Denislava Glushkova</t>
  </si>
  <si>
    <t>Luciana Moyano</t>
  </si>
  <si>
    <t>Roisin Gilheany</t>
  </si>
  <si>
    <t>Lily Fairclough</t>
  </si>
  <si>
    <t>Olivia Carneiro</t>
  </si>
  <si>
    <t>Gloriana Nahum</t>
  </si>
  <si>
    <t>Benin</t>
  </si>
  <si>
    <t>Justina Maria Gonzalez Daniele</t>
  </si>
  <si>
    <t>Ashlee Narker</t>
  </si>
  <si>
    <t>Jessie Culley</t>
  </si>
  <si>
    <t>Jelena Cvijanovic</t>
  </si>
  <si>
    <t>Yilin Elim Yan</t>
  </si>
  <si>
    <t>Paola Dalmonico</t>
  </si>
  <si>
    <t>Darya Velikova</t>
  </si>
  <si>
    <t>Indira Lepage</t>
  </si>
  <si>
    <t>Sarah Rokusek</t>
  </si>
  <si>
    <t>Maria Agustina Farina</t>
  </si>
  <si>
    <t>Martina Maria Bovio</t>
  </si>
  <si>
    <t>Ema Kovacevic</t>
  </si>
  <si>
    <t>Alexandra Azarko</t>
  </si>
  <si>
    <t>Sthefany Rodrigues De Lima</t>
  </si>
  <si>
    <t>Mihaela Tsoneva</t>
  </si>
  <si>
    <t>Nithesa Selvaraj</t>
  </si>
  <si>
    <t>Anja Nayar</t>
  </si>
  <si>
    <t>Cara Korhonen</t>
  </si>
  <si>
    <t>Darina Kamenoff</t>
  </si>
  <si>
    <t>Paola Ueno Dalmonico</t>
  </si>
  <si>
    <t>PZ</t>
  </si>
  <si>
    <t>11.25 Ryser</t>
  </si>
  <si>
    <t>10.93 Turati</t>
  </si>
  <si>
    <t>10.48 Parnaby</t>
  </si>
  <si>
    <t>10.42 Mcgiffin</t>
  </si>
  <si>
    <t>11.54 Lamens</t>
  </si>
  <si>
    <t>10.84 Joint</t>
  </si>
  <si>
    <t>10.99 Vargova</t>
  </si>
  <si>
    <t>11.43 Jamrichova</t>
  </si>
  <si>
    <t>10.87 Crossley</t>
  </si>
  <si>
    <t>11.02 Alves</t>
  </si>
  <si>
    <t>10.73 Paganetti</t>
  </si>
  <si>
    <t>10.80 Kostovic</t>
  </si>
  <si>
    <t>10.50 Urbanova</t>
  </si>
  <si>
    <t>10.13 Zeltina</t>
  </si>
  <si>
    <t>10.56 Tucakovic</t>
  </si>
  <si>
    <t>10.59 Iliev</t>
  </si>
  <si>
    <t>10.30 Flores</t>
  </si>
  <si>
    <t>9.86 Sucha</t>
  </si>
  <si>
    <t>10.69 Kerswell</t>
  </si>
  <si>
    <t>9.98 Zhang</t>
  </si>
  <si>
    <t>9.32 Bhakta</t>
  </si>
  <si>
    <t>3-4</t>
  </si>
  <si>
    <t>9.56 Baniak</t>
  </si>
  <si>
    <t>10.22 Pace</t>
  </si>
  <si>
    <t>9.66 Pavkova</t>
  </si>
  <si>
    <t>4-21</t>
  </si>
  <si>
    <t>10.25 Ueda</t>
  </si>
  <si>
    <t>9.80 Lee</t>
  </si>
  <si>
    <t>9.74 Torres Murcia</t>
  </si>
  <si>
    <t>9.64 Garcia Astudillo</t>
  </si>
  <si>
    <t>10.85 Craciun</t>
  </si>
  <si>
    <t>7-23</t>
  </si>
  <si>
    <t>8-5</t>
  </si>
  <si>
    <t>9.57 Blatter</t>
  </si>
  <si>
    <t>9.35 Yan</t>
  </si>
  <si>
    <t>17-12</t>
  </si>
  <si>
    <t>9.38 Hosonuma</t>
  </si>
  <si>
    <t>9.34 Villegas</t>
  </si>
  <si>
    <t>9.80 De Schutter</t>
  </si>
  <si>
    <t>10.02 Stojanovski</t>
  </si>
  <si>
    <t>19-16</t>
  </si>
  <si>
    <t>18-9</t>
  </si>
  <si>
    <t>9.60 Vazquez</t>
  </si>
  <si>
    <t>11.72 Zakharova</t>
  </si>
  <si>
    <t>11.52 Rouvroy</t>
  </si>
  <si>
    <t>11.30 Makarova</t>
  </si>
  <si>
    <t>11.55 Hartono</t>
  </si>
  <si>
    <t>11.27 Prisacariu</t>
  </si>
  <si>
    <t>12.00 Bektas</t>
  </si>
  <si>
    <t>10.70 Senic</t>
  </si>
  <si>
    <t>10.81 Stoiber</t>
  </si>
  <si>
    <t>11.08 Falkner</t>
  </si>
  <si>
    <t>11.06 Ercan</t>
  </si>
  <si>
    <t>10-11</t>
  </si>
  <si>
    <t>10.21 Rowinska</t>
  </si>
  <si>
    <t>10.65 Osuigwe</t>
  </si>
  <si>
    <t>10.49 Zlochova</t>
  </si>
  <si>
    <t>11.17 Geerlings Martinez</t>
  </si>
  <si>
    <t>9.81 Elmas</t>
  </si>
  <si>
    <t>9.58 Micic</t>
  </si>
  <si>
    <t>9.58 Devits</t>
  </si>
  <si>
    <t>9.54 Norin</t>
  </si>
  <si>
    <t>11-16</t>
  </si>
  <si>
    <t>9.88 Sijbesma</t>
  </si>
  <si>
    <t>9.84 Mays</t>
  </si>
  <si>
    <t>10.00 Sevcikova</t>
  </si>
  <si>
    <t>9.69 Michalitsch</t>
  </si>
  <si>
    <t>8-4</t>
  </si>
  <si>
    <t>12-13</t>
  </si>
  <si>
    <t>9.27 Aulia</t>
  </si>
  <si>
    <t>8-3</t>
  </si>
  <si>
    <t>10.51 Morderger</t>
  </si>
  <si>
    <t>9.46 Goto</t>
  </si>
  <si>
    <t>8.23 Stergiopoulos</t>
  </si>
  <si>
    <t>7-5</t>
  </si>
  <si>
    <t>10.11 Falleni</t>
  </si>
  <si>
    <t>8.71 Samardzic</t>
  </si>
  <si>
    <t>3-6</t>
  </si>
  <si>
    <t>9.24 Mylonas</t>
  </si>
  <si>
    <t>8.79 Buqai</t>
  </si>
  <si>
    <t>10.72 Giovannini</t>
  </si>
  <si>
    <t>11.43 Hon</t>
  </si>
  <si>
    <t>10.03 Gilheany</t>
  </si>
  <si>
    <t>10.67 Yaneva</t>
  </si>
  <si>
    <t>9.92 Arystanbekova</t>
  </si>
  <si>
    <t>9.91 Nayar</t>
  </si>
  <si>
    <t>19-7</t>
  </si>
  <si>
    <t>9.71 Menendez Zozaya</t>
  </si>
  <si>
    <t>9.19 Chilakalapudi</t>
  </si>
  <si>
    <t>9.63 Xu</t>
  </si>
  <si>
    <t>10.05 Grujic</t>
  </si>
  <si>
    <t>9.96 Sedysheva</t>
  </si>
  <si>
    <t>9.19 Sposetti</t>
  </si>
  <si>
    <t>10.02 Tiron</t>
  </si>
  <si>
    <t>9-15</t>
  </si>
  <si>
    <t>0-2</t>
  </si>
  <si>
    <t>9.58 Selvaraj</t>
  </si>
  <si>
    <t>9.22 Tan</t>
  </si>
  <si>
    <t>9.62 Xu</t>
  </si>
  <si>
    <t>Y</t>
  </si>
  <si>
    <t>Women's Global Tennis Recruiting Dashboard (by Recruiting Class)</t>
  </si>
  <si>
    <t>Women's Global Tennis Recruiting Dashboard (by Nation)</t>
  </si>
  <si>
    <t>tilwithdigirolami</t>
  </si>
  <si>
    <t>larawalker___</t>
  </si>
  <si>
    <t>elenamicic_</t>
  </si>
  <si>
    <t>denchevarosi</t>
  </si>
  <si>
    <t>tamara_kstc</t>
  </si>
  <si>
    <t>ivaivanova123</t>
  </si>
  <si>
    <t>eyanevaa</t>
  </si>
  <si>
    <t>lulu_giova06</t>
  </si>
  <si>
    <t>kate_perl</t>
  </si>
  <si>
    <t>nuni.zimmer</t>
  </si>
  <si>
    <t>jana_stojanova</t>
  </si>
  <si>
    <t>yoana_konstantinova</t>
  </si>
  <si>
    <t>lidia.encheva</t>
  </si>
  <si>
    <t>lourdes__ayala</t>
  </si>
  <si>
    <t>alana_subasicpriv</t>
  </si>
  <si>
    <t>lilytorotaylor</t>
  </si>
  <si>
    <t>aleksandragabrovski</t>
  </si>
  <si>
    <t>ava.schueller</t>
  </si>
  <si>
    <t>gigi_tennis</t>
  </si>
  <si>
    <t>evabusaad</t>
  </si>
  <si>
    <t>carlamarkus_</t>
  </si>
  <si>
    <t>radulovayoanna</t>
  </si>
  <si>
    <t>josefinaa_estevez</t>
  </si>
  <si>
    <t>isabella_crossman</t>
  </si>
  <si>
    <t>_audreyaulia_</t>
  </si>
  <si>
    <t>jelinevandromme</t>
  </si>
  <si>
    <t>lauren_seye</t>
  </si>
  <si>
    <t>_lanapetkovic</t>
  </si>
  <si>
    <t>carolina_bohrer_martins</t>
  </si>
  <si>
    <t>annamaria.fedotova</t>
  </si>
  <si>
    <t>alian_zack</t>
  </si>
  <si>
    <t>alesiabreaz</t>
  </si>
  <si>
    <t>federica._.oana</t>
  </si>
  <si>
    <t>alenyshkaplaya</t>
  </si>
  <si>
    <t>hannevandewinkel</t>
  </si>
  <si>
    <t>lia_karatancheva</t>
  </si>
  <si>
    <t>talia.m.gibson</t>
  </si>
  <si>
    <t>evelinka72</t>
  </si>
  <si>
    <t>amelie_vanimpe</t>
  </si>
  <si>
    <t>suanatucakovic</t>
  </si>
  <si>
    <t>ameliawaligora</t>
  </si>
  <si>
    <t>anacandiotto_</t>
  </si>
  <si>
    <t>chiara.digenova</t>
  </si>
  <si>
    <t>mia_repac</t>
  </si>
  <si>
    <t>morane_meyers</t>
  </si>
  <si>
    <t>elena.karner</t>
  </si>
  <si>
    <t>solchu_faga</t>
  </si>
  <si>
    <t>flo.fohnen</t>
  </si>
  <si>
    <t>luanaplaza.tennis</t>
  </si>
  <si>
    <t>inesfaltinger</t>
  </si>
  <si>
    <t>dangyiming</t>
  </si>
  <si>
    <t>liel.rothensteiner</t>
  </si>
  <si>
    <t>sienna.leeson</t>
  </si>
  <si>
    <t>thamyrys_nicolle1</t>
  </si>
  <si>
    <t>alexia.puiac</t>
  </si>
  <si>
    <t>breanna_cerasa</t>
  </si>
  <si>
    <t>maria_turchetto</t>
  </si>
  <si>
    <t>__laurafuchs__</t>
  </si>
  <si>
    <t>anna__sedysheva</t>
  </si>
  <si>
    <t>deni_glushkova</t>
  </si>
  <si>
    <t>luli_moyanoo</t>
  </si>
  <si>
    <t>roisingilheanyy</t>
  </si>
  <si>
    <t>lily.fairclough</t>
  </si>
  <si>
    <t>oliviacarneiro_</t>
  </si>
  <si>
    <t>gloriana_nahum</t>
  </si>
  <si>
    <t>justigonzalezd_</t>
  </si>
  <si>
    <t>ash_narker</t>
  </si>
  <si>
    <t>candelayecora</t>
  </si>
  <si>
    <t>jessieculley_</t>
  </si>
  <si>
    <t>jelenaacvijanovic</t>
  </si>
  <si>
    <t>elim.yan</t>
  </si>
  <si>
    <t>paoladalmonico</t>
  </si>
  <si>
    <t>dariya_velikova_</t>
  </si>
  <si>
    <t>x_indiratennis_x</t>
  </si>
  <si>
    <t>sarahrokusek_</t>
  </si>
  <si>
    <t>mery_farina</t>
  </si>
  <si>
    <t>martu_bovio</t>
  </si>
  <si>
    <t>emakovaceviccc</t>
  </si>
  <si>
    <t>azarko_alex_official</t>
  </si>
  <si>
    <t>sthefanyrlima</t>
  </si>
  <si>
    <t>tsonevamikhaela</t>
  </si>
  <si>
    <t>alice.soulie</t>
  </si>
  <si>
    <t>aanasteziyaaa</t>
  </si>
  <si>
    <t>adriana_tkachenko07</t>
  </si>
  <si>
    <t>*</t>
  </si>
  <si>
    <t>**</t>
  </si>
  <si>
    <r>
      <t xml:space="preserve">Best UTR Win
</t>
    </r>
    <r>
      <rPr>
        <b/>
        <i/>
        <sz val="11"/>
        <color rgb="FF00B050"/>
        <rFont val="Arial"/>
        <family val="2"/>
      </rPr>
      <t>**Within last 2 Months</t>
    </r>
  </si>
  <si>
    <t>Maia Sung</t>
  </si>
  <si>
    <t>Neha Velaga</t>
  </si>
  <si>
    <t>Zoe Howard</t>
  </si>
  <si>
    <t>Lauren Stein</t>
  </si>
  <si>
    <t>Anna Zhang</t>
  </si>
  <si>
    <t>Alexandra Benedetto</t>
  </si>
  <si>
    <t>Julia Haynes</t>
  </si>
  <si>
    <t>Rachele Rimondini</t>
  </si>
  <si>
    <t>Iveta Daujotaite</t>
  </si>
  <si>
    <t>Olivia Mariotti</t>
  </si>
  <si>
    <t>Sanyukta Gawande</t>
  </si>
  <si>
    <t>Current School</t>
  </si>
  <si>
    <t>9.93 Aulia</t>
  </si>
  <si>
    <t>10.29 Biran</t>
  </si>
  <si>
    <t>10.46 Abrams</t>
  </si>
  <si>
    <t>9.72 Nihalani</t>
  </si>
  <si>
    <t>10.97 Kabbaj</t>
  </si>
  <si>
    <t>9.79 Owensby</t>
  </si>
  <si>
    <t>10.24 Khayrutdinova</t>
  </si>
  <si>
    <t>9.40 Beckman</t>
  </si>
  <si>
    <t>9.29 Agar</t>
  </si>
  <si>
    <t>9.48 Joyce</t>
  </si>
  <si>
    <t>9.65 Bendetto</t>
  </si>
  <si>
    <t>For context, typical graduation date from high school in Austria is June.  The standard graduation timeline is 12 years with the option to go to 13.  Based off of case studies, 2004's and 2005's would primarily have the opportunity to enroll in Fall 2023.  2003's could also still have eligibility if an after summer birthday.</t>
  </si>
  <si>
    <t>Case study 1: Lola Tavcar; DOB= 3/25/04 Enrolled Fall 2022 at Seattle University</t>
  </si>
  <si>
    <t>Case study 2: Emily Meyer; DOB= 12/27/01 Enrolled August 2021 at Memphis</t>
  </si>
  <si>
    <t>For context, typical graduation date from high school in Belarus is June.  The standard graduation timeline is 11-13 years. Based off of case studies, 2005's would primarily have the opportunity to enroll in Fall 2023 depending on chosen academic track.</t>
  </si>
  <si>
    <t>Case study 1: Palina Saulevich; DOB: 10/13/04; Enrolled August 2022 at Texas A&amp;M CC</t>
  </si>
  <si>
    <t>Case study 2: Malannia Vashkevich; DOB: 12/24/04; Enrolled August 2022 at SC State</t>
  </si>
  <si>
    <t>For context, typical graduation date from high school in Benin is July.  The standard graduation timeline is 12 or 13 years. Unfortunately there is no enough precedent for case studies, but 2006's would likely have the opportunity to enroll in Fall 2024 or 2025</t>
  </si>
  <si>
    <t>Case study 1: Elena Kraleva; DOB=9/8/02; Enrolled August 2022 at Seattle</t>
  </si>
  <si>
    <t>Case study 2: Daniella Dimitrova; DOB=1/21/02; Enrolled August 2022 at Baylor</t>
  </si>
  <si>
    <t>anastasia.kavounov</t>
  </si>
  <si>
    <t>anjanayar</t>
  </si>
  <si>
    <t>c.a.r.a.k</t>
  </si>
  <si>
    <t>dashinkkaa</t>
  </si>
  <si>
    <t>kaatcoppez</t>
  </si>
  <si>
    <t>kristinatai_</t>
  </si>
  <si>
    <t>romane.longueville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</si>
</sst>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Red]\(0.00\)"/>
    <numFmt numFmtId="165" formatCode="0.0_);[Red]\(0.0\)"/>
    <numFmt numFmtId="166" formatCode="0_);[Red]\(0\)"/>
    <numFmt numFmtId="167" formatCode="0.0"/>
    <numFmt numFmtId="168" formatCode="m/d;@"/>
  </numFmts>
  <fonts count="25" x14ac:knownFonts="1">
    <font>
      <sz val="11"/>
      <color theme="1"/>
      <name val="Calibri"/>
      <scheme val="minor"/>
    </font>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name val="Arial"/>
      <family val="2"/>
    </font>
    <font>
      <sz val="11"/>
      <color rgb="FFFF0000"/>
      <name val="Arial"/>
      <family val="2"/>
    </font>
    <font>
      <sz val="11"/>
      <color rgb="FF00B050"/>
      <name val="Arial"/>
      <family val="2"/>
    </font>
    <font>
      <b/>
      <sz val="11"/>
      <color theme="1"/>
      <name val="Arial"/>
      <family val="2"/>
    </font>
    <font>
      <b/>
      <sz val="11"/>
      <color rgb="FF000000"/>
      <name val="Arial"/>
      <family val="2"/>
    </font>
    <font>
      <b/>
      <sz val="14"/>
      <color indexed="8"/>
      <name val="Arial"/>
      <family val="2"/>
    </font>
    <font>
      <sz val="11"/>
      <color theme="0"/>
      <name val="Arial"/>
      <family val="2"/>
    </font>
    <font>
      <b/>
      <sz val="11"/>
      <color theme="0"/>
      <name val="Arial"/>
      <family val="2"/>
    </font>
    <font>
      <i/>
      <sz val="11"/>
      <color rgb="FF00B050"/>
      <name val="Arial"/>
      <family val="2"/>
    </font>
    <font>
      <sz val="11"/>
      <color theme="0"/>
      <name val="Calibri"/>
      <family val="2"/>
      <scheme val="minor"/>
    </font>
    <font>
      <b/>
      <i/>
      <sz val="11"/>
      <color rgb="FF00B050"/>
      <name val="Arial"/>
      <family val="2"/>
    </font>
    <font>
      <b/>
      <sz val="20"/>
      <name val="Arial"/>
      <family val="2"/>
    </font>
    <font>
      <b/>
      <sz val="16"/>
      <name val="Arial"/>
      <family val="2"/>
    </font>
    <font>
      <b/>
      <sz val="11"/>
      <name val="Arial"/>
      <family val="2"/>
    </font>
    <font>
      <i/>
      <sz val="12"/>
      <name val="Arial"/>
      <family val="2"/>
    </font>
    <font>
      <i/>
      <sz val="10"/>
      <name val="Arial"/>
      <family val="2"/>
    </font>
    <font>
      <b/>
      <sz val="22"/>
      <name val="Arial"/>
      <family val="2"/>
    </font>
    <font>
      <b/>
      <i/>
      <sz val="12"/>
      <color theme="1"/>
      <name val="Arial"/>
      <family val="2"/>
    </font>
    <font>
      <sz val="8"/>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2" tint="-0.14999847407452621"/>
        <bgColor indexed="64"/>
      </patternFill>
    </fill>
  </fills>
  <borders count="2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theme="0" tint="-0.34998626667073579"/>
      </left>
      <right/>
      <top/>
      <bottom/>
      <diagonal/>
    </border>
  </borders>
  <cellStyleXfs count="4">
    <xf numFmtId="0" fontId="0" fillId="0" borderId="0"/>
    <xf numFmtId="0" fontId="2" fillId="0" borderId="1"/>
    <xf numFmtId="0" fontId="1" fillId="0" borderId="1"/>
    <xf numFmtId="43" fontId="24" fillId="0" borderId="0" applyFont="0" applyFill="0" applyBorder="0" applyAlignment="0" applyProtection="0"/>
  </cellStyleXfs>
  <cellXfs count="136">
    <xf numFmtId="0" fontId="0" fillId="0" borderId="0" xfId="0"/>
    <xf numFmtId="0" fontId="4" fillId="0" borderId="0" xfId="0" applyFont="1"/>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8" fillId="0" borderId="1" xfId="0" applyFont="1" applyBorder="1"/>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8" fillId="0" borderId="0" xfId="0" applyFont="1" applyAlignment="1">
      <alignment horizontal="center" vertical="center"/>
    </xf>
    <xf numFmtId="0" fontId="10" fillId="0" borderId="1" xfId="0" applyFont="1" applyBorder="1" applyAlignment="1">
      <alignment vertical="center"/>
    </xf>
    <xf numFmtId="0" fontId="8" fillId="2" borderId="2" xfId="0" applyFont="1" applyFill="1" applyBorder="1" applyAlignment="1">
      <alignment horizontal="center" vertical="center"/>
    </xf>
    <xf numFmtId="40" fontId="4" fillId="0" borderId="0" xfId="0" applyNumberFormat="1" applyFont="1" applyAlignment="1">
      <alignment horizontal="center" vertical="center"/>
    </xf>
    <xf numFmtId="40" fontId="4" fillId="0" borderId="0" xfId="0" applyNumberFormat="1" applyFont="1"/>
    <xf numFmtId="40" fontId="6" fillId="0" borderId="1" xfId="0" applyNumberFormat="1" applyFont="1" applyBorder="1" applyAlignment="1">
      <alignment horizontal="center" vertical="center" wrapText="1"/>
    </xf>
    <xf numFmtId="40" fontId="4" fillId="0" borderId="1" xfId="0" applyNumberFormat="1" applyFont="1" applyBorder="1"/>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1" fillId="0" borderId="1" xfId="0" applyFont="1" applyBorder="1"/>
    <xf numFmtId="0" fontId="4"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40" fontId="12"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8" fillId="0" borderId="0" xfId="0" applyFont="1" applyAlignment="1">
      <alignment horizontal="center" vertical="center" wrapText="1"/>
    </xf>
    <xf numFmtId="0" fontId="18" fillId="0" borderId="1" xfId="2" applyFont="1" applyAlignment="1">
      <alignment horizontal="center" vertical="center" wrapText="1"/>
    </xf>
    <xf numFmtId="14" fontId="18" fillId="0" borderId="1" xfId="2" applyNumberFormat="1" applyFont="1" applyAlignment="1">
      <alignment horizontal="center" vertical="center" wrapText="1"/>
    </xf>
    <xf numFmtId="40" fontId="4" fillId="0" borderId="1" xfId="0" applyNumberFormat="1" applyFont="1" applyBorder="1" applyAlignment="1">
      <alignment vertical="center"/>
    </xf>
    <xf numFmtId="40" fontId="7" fillId="0" borderId="1" xfId="0" applyNumberFormat="1" applyFont="1" applyBorder="1" applyAlignment="1">
      <alignment horizontal="center" vertical="center" wrapText="1"/>
    </xf>
    <xf numFmtId="40" fontId="5" fillId="0" borderId="0" xfId="0" applyNumberFormat="1" applyFont="1" applyAlignment="1">
      <alignment horizontal="center" vertical="center"/>
    </xf>
    <xf numFmtId="40" fontId="13" fillId="0" borderId="1" xfId="0" applyNumberFormat="1" applyFont="1" applyBorder="1" applyAlignment="1">
      <alignment horizontal="center" vertical="center"/>
    </xf>
    <xf numFmtId="40" fontId="18" fillId="0" borderId="1" xfId="2" applyNumberFormat="1" applyFont="1" applyAlignment="1">
      <alignment horizontal="center" vertical="center" wrapText="1"/>
    </xf>
    <xf numFmtId="0" fontId="18" fillId="2" borderId="1" xfId="2" applyFont="1" applyFill="1" applyAlignment="1">
      <alignment horizontal="center" vertical="center" wrapText="1"/>
    </xf>
    <xf numFmtId="14" fontId="18" fillId="2" borderId="1" xfId="2" applyNumberFormat="1" applyFont="1" applyFill="1" applyAlignment="1">
      <alignment horizontal="center" vertical="center" wrapText="1"/>
    </xf>
    <xf numFmtId="40" fontId="18" fillId="2" borderId="1" xfId="2" applyNumberFormat="1" applyFont="1" applyFill="1" applyAlignment="1">
      <alignment horizontal="center" vertical="center" wrapText="1"/>
    </xf>
    <xf numFmtId="0" fontId="8" fillId="2" borderId="2" xfId="0" applyFont="1" applyFill="1" applyBorder="1" applyAlignment="1">
      <alignment horizontal="center" vertical="center" wrapText="1"/>
    </xf>
    <xf numFmtId="0" fontId="5" fillId="0" borderId="1" xfId="2" applyFont="1" applyAlignment="1">
      <alignment horizontal="center" vertical="center" wrapText="1"/>
    </xf>
    <xf numFmtId="0" fontId="9" fillId="2" borderId="2" xfId="0" applyFont="1" applyFill="1" applyBorder="1" applyAlignment="1">
      <alignment horizontal="center" vertical="center" wrapText="1"/>
    </xf>
    <xf numFmtId="14" fontId="4" fillId="0" borderId="0" xfId="0" applyNumberFormat="1" applyFont="1"/>
    <xf numFmtId="14" fontId="4" fillId="0" borderId="1" xfId="0" applyNumberFormat="1" applyFont="1" applyBorder="1"/>
    <xf numFmtId="14" fontId="8" fillId="2" borderId="2"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14" fontId="4" fillId="0" borderId="0" xfId="0" applyNumberFormat="1" applyFont="1" applyAlignment="1">
      <alignment horizontal="center" vertical="center"/>
    </xf>
    <xf numFmtId="0" fontId="8"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4" fillId="0" borderId="1" xfId="0" applyNumberFormat="1" applyFont="1" applyBorder="1" applyAlignment="1">
      <alignment horizontal="center" vertical="center"/>
    </xf>
    <xf numFmtId="40" fontId="5" fillId="0" borderId="1" xfId="2" applyNumberFormat="1" applyFont="1" applyAlignment="1">
      <alignment horizontal="center" vertical="center"/>
    </xf>
    <xf numFmtId="0" fontId="5" fillId="0" borderId="1" xfId="2" applyFont="1" applyAlignment="1">
      <alignment horizontal="center" vertical="center"/>
    </xf>
    <xf numFmtId="14" fontId="5" fillId="0" borderId="1" xfId="2" applyNumberFormat="1" applyFont="1" applyAlignment="1">
      <alignment horizontal="center" vertical="center"/>
    </xf>
    <xf numFmtId="0" fontId="18" fillId="2" borderId="1" xfId="2" applyFont="1" applyFill="1" applyAlignment="1">
      <alignment horizontal="center" vertical="center"/>
    </xf>
    <xf numFmtId="0" fontId="18" fillId="0" borderId="1" xfId="2" applyFont="1" applyAlignment="1">
      <alignment horizontal="center" vertical="center"/>
    </xf>
    <xf numFmtId="0" fontId="5" fillId="0" borderId="1" xfId="3" applyNumberFormat="1" applyFont="1" applyBorder="1" applyAlignment="1">
      <alignment horizontal="center" vertical="center"/>
    </xf>
    <xf numFmtId="0" fontId="5" fillId="0" borderId="1" xfId="3" applyNumberFormat="1" applyFont="1" applyBorder="1" applyAlignment="1">
      <alignment horizontal="center" vertical="center" wrapText="1"/>
    </xf>
    <xf numFmtId="0" fontId="18" fillId="2" borderId="1" xfId="3" applyNumberFormat="1" applyFont="1" applyFill="1" applyBorder="1" applyAlignment="1">
      <alignment horizontal="center" vertical="center" wrapText="1"/>
    </xf>
    <xf numFmtId="0" fontId="18" fillId="0" borderId="1" xfId="3" applyNumberFormat="1" applyFont="1" applyBorder="1" applyAlignment="1">
      <alignment horizontal="center" vertical="center" wrapText="1"/>
    </xf>
    <xf numFmtId="2" fontId="5" fillId="0" borderId="1" xfId="3" applyNumberFormat="1" applyFont="1" applyBorder="1" applyAlignment="1">
      <alignment horizontal="center" vertical="center" wrapText="1"/>
    </xf>
    <xf numFmtId="2" fontId="18" fillId="0" borderId="1" xfId="3" applyNumberFormat="1" applyFont="1" applyBorder="1" applyAlignment="1">
      <alignment horizontal="center" vertical="center" wrapText="1"/>
    </xf>
    <xf numFmtId="0" fontId="12" fillId="0" borderId="1" xfId="2" applyFont="1" applyAlignment="1">
      <alignment horizontal="center" vertical="center"/>
    </xf>
    <xf numFmtId="14" fontId="16" fillId="0" borderId="1" xfId="2" applyNumberFormat="1" applyFont="1" applyAlignment="1">
      <alignment horizontal="center" vertical="center"/>
    </xf>
    <xf numFmtId="40" fontId="16" fillId="0" borderId="1" xfId="2" applyNumberFormat="1" applyFont="1" applyAlignment="1">
      <alignment horizontal="center" vertical="center"/>
    </xf>
    <xf numFmtId="0" fontId="16" fillId="0" borderId="1" xfId="2" applyFont="1" applyAlignment="1">
      <alignment horizontal="center" vertical="center"/>
    </xf>
    <xf numFmtId="0" fontId="11" fillId="0" borderId="1" xfId="2" applyFont="1" applyAlignment="1">
      <alignment horizontal="center" vertical="center"/>
    </xf>
    <xf numFmtId="14" fontId="16" fillId="0" borderId="1" xfId="2" applyNumberFormat="1" applyFont="1" applyAlignment="1" applyProtection="1">
      <alignment horizontal="center" vertical="center"/>
      <protection locked="0"/>
    </xf>
    <xf numFmtId="40" fontId="16" fillId="0" borderId="1" xfId="2" applyNumberFormat="1" applyFont="1" applyAlignment="1" applyProtection="1">
      <alignment horizontal="center" vertical="center"/>
      <protection locked="0"/>
    </xf>
    <xf numFmtId="40" fontId="19" fillId="0" borderId="1" xfId="2" applyNumberFormat="1" applyFont="1" applyAlignment="1">
      <alignment horizontal="center" vertical="center" wrapText="1"/>
    </xf>
    <xf numFmtId="0" fontId="19" fillId="0" borderId="1" xfId="2" applyFont="1" applyAlignment="1">
      <alignment horizontal="center" vertical="center" wrapText="1"/>
    </xf>
    <xf numFmtId="0" fontId="16" fillId="0" borderId="1" xfId="2"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center"/>
    </xf>
    <xf numFmtId="164"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2" xfId="0" applyNumberFormat="1" applyFont="1" applyBorder="1" applyAlignment="1">
      <alignment horizontal="center" vertical="center"/>
    </xf>
    <xf numFmtId="164" fontId="5" fillId="0" borderId="1" xfId="2" applyNumberFormat="1" applyFont="1" applyAlignment="1">
      <alignment horizontal="center" vertical="center"/>
    </xf>
    <xf numFmtId="164" fontId="5" fillId="0" borderId="1" xfId="3" applyNumberFormat="1" applyFont="1" applyBorder="1" applyAlignment="1">
      <alignment horizontal="center" vertical="center"/>
    </xf>
    <xf numFmtId="165" fontId="5" fillId="0" borderId="1" xfId="2" applyNumberFormat="1" applyFont="1" applyAlignment="1">
      <alignment horizontal="center" vertical="center"/>
    </xf>
    <xf numFmtId="166" fontId="5" fillId="0" borderId="1" xfId="3" applyNumberFormat="1" applyFont="1" applyBorder="1" applyAlignment="1">
      <alignment horizontal="center" vertical="center"/>
    </xf>
    <xf numFmtId="167" fontId="4" fillId="0" borderId="0" xfId="0" applyNumberFormat="1" applyFont="1" applyAlignment="1">
      <alignment horizontal="center" vertical="center"/>
    </xf>
    <xf numFmtId="167" fontId="4" fillId="0" borderId="1" xfId="0" applyNumberFormat="1" applyFont="1" applyBorder="1" applyAlignment="1">
      <alignment horizontal="center" vertical="center"/>
    </xf>
    <xf numFmtId="167" fontId="8" fillId="2" borderId="2"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1" fontId="8" fillId="2"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40" fontId="5"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3" applyNumberFormat="1" applyFont="1" applyFill="1" applyBorder="1" applyAlignment="1">
      <alignment horizontal="center" vertical="center"/>
    </xf>
    <xf numFmtId="14" fontId="5" fillId="0" borderId="2" xfId="0" applyNumberFormat="1" applyFont="1" applyBorder="1" applyAlignment="1">
      <alignment horizontal="center" vertical="center"/>
    </xf>
    <xf numFmtId="168" fontId="12" fillId="0" borderId="6" xfId="0" applyNumberFormat="1" applyFont="1" applyBorder="1" applyAlignment="1">
      <alignment horizontal="center" vertical="center" wrapText="1"/>
    </xf>
    <xf numFmtId="168" fontId="18" fillId="2" borderId="1" xfId="2" applyNumberFormat="1" applyFont="1" applyFill="1" applyAlignment="1">
      <alignment horizontal="center" vertical="center" wrapText="1"/>
    </xf>
    <xf numFmtId="168" fontId="5" fillId="0" borderId="1" xfId="2" applyNumberFormat="1" applyFont="1" applyAlignment="1">
      <alignment horizontal="center" vertical="center"/>
    </xf>
    <xf numFmtId="168" fontId="11" fillId="0" borderId="1" xfId="2" applyNumberFormat="1" applyFont="1" applyAlignment="1">
      <alignment horizontal="center" vertical="center"/>
    </xf>
    <xf numFmtId="168" fontId="5" fillId="0" borderId="1" xfId="2" applyNumberFormat="1" applyFont="1" applyAlignment="1">
      <alignment horizontal="center" vertical="center" wrapText="1"/>
    </xf>
    <xf numFmtId="168" fontId="0" fillId="0" borderId="0" xfId="0" applyNumberFormat="1"/>
    <xf numFmtId="168" fontId="19" fillId="0" borderId="1" xfId="2" applyNumberFormat="1" applyFont="1" applyAlignment="1">
      <alignment horizontal="center" vertical="center" wrapText="1"/>
    </xf>
    <xf numFmtId="168" fontId="18" fillId="0" borderId="1" xfId="2" applyNumberFormat="1" applyFont="1" applyAlignment="1">
      <alignment horizontal="center" vertical="center" wrapText="1"/>
    </xf>
    <xf numFmtId="0" fontId="5" fillId="0" borderId="3" xfId="0" applyFont="1" applyBorder="1" applyAlignment="1">
      <alignment horizontal="center" vertical="center"/>
    </xf>
    <xf numFmtId="168" fontId="4"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10" fillId="0" borderId="1" xfId="0" applyFont="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17" fillId="2" borderId="19" xfId="2" applyFont="1" applyFill="1" applyBorder="1" applyAlignment="1">
      <alignment horizontal="center" vertical="center"/>
    </xf>
    <xf numFmtId="0" fontId="17" fillId="2" borderId="1" xfId="2" applyFont="1" applyFill="1" applyAlignment="1">
      <alignment horizontal="center" vertical="center"/>
    </xf>
    <xf numFmtId="0" fontId="5" fillId="0" borderId="1" xfId="2" applyFont="1" applyAlignment="1">
      <alignment horizontal="center" vertical="center" wrapText="1"/>
    </xf>
    <xf numFmtId="0" fontId="0" fillId="4" borderId="2"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6" fillId="3" borderId="12"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 xfId="2" applyFont="1" applyFill="1" applyAlignment="1">
      <alignment horizontal="center" vertical="center"/>
    </xf>
    <xf numFmtId="0" fontId="16" fillId="3" borderId="17"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16" xfId="2" applyFont="1" applyFill="1" applyBorder="1" applyAlignment="1">
      <alignment horizontal="center" vertical="center"/>
    </xf>
    <xf numFmtId="0" fontId="0" fillId="5" borderId="2"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20" fillId="5" borderId="2" xfId="2" applyFont="1" applyFill="1" applyBorder="1" applyAlignment="1">
      <alignment horizontal="center" vertical="center" wrapText="1"/>
    </xf>
    <xf numFmtId="0" fontId="21" fillId="3" borderId="12" xfId="2" applyFont="1" applyFill="1" applyBorder="1" applyAlignment="1" applyProtection="1">
      <alignment horizontal="center" vertical="center"/>
      <protection locked="0"/>
    </xf>
    <xf numFmtId="0" fontId="21" fillId="3" borderId="11" xfId="2" applyFont="1" applyFill="1" applyBorder="1" applyAlignment="1" applyProtection="1">
      <alignment horizontal="center" vertical="center"/>
      <protection locked="0"/>
    </xf>
    <xf numFmtId="0" fontId="21" fillId="3" borderId="13" xfId="2" applyFont="1" applyFill="1" applyBorder="1" applyAlignment="1" applyProtection="1">
      <alignment horizontal="center" vertical="center"/>
      <protection locked="0"/>
    </xf>
    <xf numFmtId="0" fontId="21" fillId="3" borderId="18" xfId="2" applyFont="1" applyFill="1" applyBorder="1" applyAlignment="1" applyProtection="1">
      <alignment horizontal="center" vertical="center"/>
      <protection locked="0"/>
    </xf>
    <xf numFmtId="0" fontId="21" fillId="3" borderId="1" xfId="2" applyFont="1" applyFill="1" applyAlignment="1" applyProtection="1">
      <alignment horizontal="center" vertical="center"/>
      <protection locked="0"/>
    </xf>
    <xf numFmtId="0" fontId="21" fillId="3" borderId="17" xfId="2" applyFont="1" applyFill="1" applyBorder="1" applyAlignment="1" applyProtection="1">
      <alignment horizontal="center" vertical="center"/>
      <protection locked="0"/>
    </xf>
    <xf numFmtId="0" fontId="21" fillId="3" borderId="14" xfId="2" applyFont="1" applyFill="1" applyBorder="1" applyAlignment="1" applyProtection="1">
      <alignment horizontal="center" vertical="center"/>
      <protection locked="0"/>
    </xf>
    <xf numFmtId="0" fontId="21" fillId="3" borderId="15" xfId="2" applyFont="1" applyFill="1" applyBorder="1" applyAlignment="1" applyProtection="1">
      <alignment horizontal="center" vertical="center"/>
      <protection locked="0"/>
    </xf>
    <xf numFmtId="0" fontId="21" fillId="3" borderId="16" xfId="2" applyFont="1" applyFill="1" applyBorder="1" applyAlignment="1" applyProtection="1">
      <alignment horizontal="center" vertical="center"/>
      <protection locked="0"/>
    </xf>
  </cellXfs>
  <cellStyles count="4">
    <cellStyle name="Comma" xfId="3" builtinId="3"/>
    <cellStyle name="Normal" xfId="0" builtinId="0"/>
    <cellStyle name="Normal 2" xfId="1" xr:uid="{8E56BE5C-651C-4F92-9F4D-49C0FCB9DC9C}"/>
    <cellStyle name="Normal 3" xfId="2" xr:uid="{681CF7F9-09F0-4986-A54B-29059366F90A}"/>
  </cellStyles>
  <dxfs count="67">
    <dxf>
      <font>
        <color rgb="FF00B050"/>
      </font>
    </dxf>
    <dxf>
      <font>
        <color theme="0"/>
      </font>
      <fill>
        <patternFill patternType="none">
          <bgColor auto="1"/>
        </patternFill>
      </fill>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dxf>
    <dxf>
      <fill>
        <patternFill>
          <bgColor rgb="FF00B050"/>
        </patternFill>
      </fill>
    </dxf>
    <dxf>
      <fill>
        <patternFill>
          <bgColor rgb="FF00B0F0"/>
        </patternFill>
      </fill>
    </dxf>
    <dxf>
      <fill>
        <patternFill>
          <bgColor rgb="FFFFFF00"/>
        </patternFill>
      </fill>
    </dxf>
    <dxf>
      <font>
        <color theme="0"/>
      </font>
    </dxf>
    <dxf>
      <font>
        <color rgb="FF00B050"/>
      </font>
    </dxf>
    <dxf>
      <font>
        <color theme="0"/>
      </font>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dxf>
    <dxf>
      <fill>
        <patternFill>
          <bgColor rgb="FFFFFF00"/>
        </patternFill>
      </fill>
    </dxf>
    <dxf>
      <fill>
        <patternFill>
          <bgColor rgb="FF00B0F0"/>
        </patternFill>
      </fill>
    </dxf>
    <dxf>
      <fill>
        <patternFill>
          <bgColor rgb="FF00B050"/>
        </patternFill>
      </fill>
    </dxf>
    <dxf>
      <font>
        <color rgb="FF00B050"/>
      </font>
    </dxf>
    <dxf>
      <fill>
        <patternFill>
          <bgColor rgb="FFFF0000"/>
        </patternFill>
      </fill>
    </dxf>
    <dxf>
      <fill>
        <patternFill>
          <bgColor rgb="FF00B050"/>
        </patternFill>
      </fill>
    </dxf>
    <dxf>
      <fill>
        <patternFill>
          <bgColor rgb="FF00B0F0"/>
        </patternFill>
      </fill>
    </dxf>
    <dxf>
      <fill>
        <patternFill>
          <bgColor rgb="FFFFFF00"/>
        </patternFill>
      </fill>
    </dxf>
    <dxf>
      <font>
        <color rgb="FF00B050"/>
      </font>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00B050"/>
        </patternFill>
      </fill>
    </dxf>
    <dxf>
      <font>
        <color rgb="FF00B050"/>
      </font>
    </dxf>
    <dxf>
      <fill>
        <patternFill>
          <bgColor rgb="FFFF0000"/>
        </patternFill>
      </fill>
    </dxf>
    <dxf>
      <fill>
        <patternFill>
          <bgColor rgb="FFFFFF00"/>
        </patternFill>
      </fill>
    </dxf>
    <dxf>
      <fill>
        <patternFill>
          <bgColor rgb="FF00B0F0"/>
        </patternFill>
      </fill>
    </dxf>
    <dxf>
      <fill>
        <patternFill>
          <bgColor rgb="FF00B050"/>
        </patternFill>
      </fill>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8" formatCode="m/d;@"/>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EAD5"/>
      <color rgb="FFFFD7A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68" Type="http://schemas.openxmlformats.org/officeDocument/2006/relationships/sheetMetadata" Target="metadata.xml"/><Relationship Id="rId7" Type="http://schemas.openxmlformats.org/officeDocument/2006/relationships/worksheet" Target="worksheets/sheet7.xml"/><Relationship Id="rId67" Type="http://schemas.openxmlformats.org/officeDocument/2006/relationships/sharedStrings" Target="sharedStrings.xml"/><Relationship Id="rId2" Type="http://schemas.openxmlformats.org/officeDocument/2006/relationships/worksheet" Target="worksheets/sheet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tyles" Target="styles.xml"/><Relationship Id="rId5" Type="http://schemas.openxmlformats.org/officeDocument/2006/relationships/worksheet" Target="worksheets/sheet5.xml"/><Relationship Id="rId65" Type="http://schemas.openxmlformats.org/officeDocument/2006/relationships/theme" Target="theme/theme1.xml"/><Relationship Id="rId4" Type="http://schemas.openxmlformats.org/officeDocument/2006/relationships/worksheet" Target="worksheets/sheet4.xml"/><Relationship Id="rId64" Type="http://customschemas.google.com/relationships/workbookmetadata" Target="metadata"/><Relationship Id="rId6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57150</xdr:rowOff>
    </xdr:from>
    <xdr:to>
      <xdr:col>3</xdr:col>
      <xdr:colOff>304800</xdr:colOff>
      <xdr:row>4</xdr:row>
      <xdr:rowOff>104775</xdr:rowOff>
    </xdr:to>
    <xdr:pic>
      <xdr:nvPicPr>
        <xdr:cNvPr id="2" name="Picture 1">
          <a:extLst>
            <a:ext uri="{FF2B5EF4-FFF2-40B4-BE49-F238E27FC236}">
              <a16:creationId xmlns:a16="http://schemas.microsoft.com/office/drawing/2014/main" id="{6AF8249F-16A4-4A0A-B329-92DE8AADA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95275"/>
          <a:ext cx="381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666750</xdr:colOff>
      <xdr:row>1</xdr:row>
      <xdr:rowOff>66673</xdr:rowOff>
    </xdr:from>
    <xdr:to>
      <xdr:col>6</xdr:col>
      <xdr:colOff>476250</xdr:colOff>
      <xdr:row>3</xdr:row>
      <xdr:rowOff>104775</xdr:rowOff>
    </xdr:to>
    <xdr:sp macro="" textlink="">
      <xdr:nvSpPr>
        <xdr:cNvPr id="6" name="TextBox 5">
          <a:extLst>
            <a:ext uri="{FF2B5EF4-FFF2-40B4-BE49-F238E27FC236}">
              <a16:creationId xmlns:a16="http://schemas.microsoft.com/office/drawing/2014/main" id="{C8E2DBB4-2A25-7FC5-CD21-E7FF973A8160}"/>
            </a:ext>
          </a:extLst>
        </xdr:cNvPr>
        <xdr:cNvSpPr txBox="1"/>
      </xdr:nvSpPr>
      <xdr:spPr>
        <a:xfrm>
          <a:off x="3810000" y="304798"/>
          <a:ext cx="3048000" cy="6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anose="020B0604020202020204" pitchFamily="34" charset="0"/>
              <a:cs typeface="Arial" panose="020B0604020202020204" pitchFamily="34" charset="0"/>
            </a:rPr>
            <a:t>Women's Global Tennis</a:t>
          </a:r>
          <a:r>
            <a:rPr lang="en-US" sz="1800" b="1" baseline="0">
              <a:latin typeface="Arial" panose="020B0604020202020204" pitchFamily="34" charset="0"/>
              <a:cs typeface="Arial" panose="020B0604020202020204" pitchFamily="34" charset="0"/>
            </a:rPr>
            <a:t> </a:t>
          </a:r>
          <a:r>
            <a:rPr lang="en-US" sz="1800" b="1">
              <a:latin typeface="Arial" panose="020B0604020202020204" pitchFamily="34" charset="0"/>
              <a:cs typeface="Arial" panose="020B0604020202020204" pitchFamily="34" charset="0"/>
            </a:rPr>
            <a:t>Recruiting Report</a:t>
          </a:r>
        </a:p>
      </xdr:txBody>
    </xdr:sp>
    <xdr:clientData/>
  </xdr:twoCellAnchor>
  <xdr:twoCellAnchor>
    <xdr:from>
      <xdr:col>3</xdr:col>
      <xdr:colOff>1028700</xdr:colOff>
      <xdr:row>3</xdr:row>
      <xdr:rowOff>161925</xdr:rowOff>
    </xdr:from>
    <xdr:to>
      <xdr:col>5</xdr:col>
      <xdr:colOff>676274</xdr:colOff>
      <xdr:row>5</xdr:row>
      <xdr:rowOff>1</xdr:rowOff>
    </xdr:to>
    <xdr:sp macro="" textlink="">
      <xdr:nvSpPr>
        <xdr:cNvPr id="7" name="TextBox 6">
          <a:extLst>
            <a:ext uri="{FF2B5EF4-FFF2-40B4-BE49-F238E27FC236}">
              <a16:creationId xmlns:a16="http://schemas.microsoft.com/office/drawing/2014/main" id="{45513851-4BBB-41B8-A8E3-E21523E7C89B}"/>
            </a:ext>
          </a:extLst>
        </xdr:cNvPr>
        <xdr:cNvSpPr txBox="1"/>
      </xdr:nvSpPr>
      <xdr:spPr>
        <a:xfrm>
          <a:off x="4171950" y="800100"/>
          <a:ext cx="220979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0" i="1">
              <a:latin typeface="Arial" panose="020B0604020202020204" pitchFamily="34" charset="0"/>
              <a:cs typeface="Arial" panose="020B0604020202020204" pitchFamily="34" charset="0"/>
            </a:rPr>
            <a:t>Created by: </a:t>
          </a:r>
          <a:r>
            <a:rPr lang="en-US" sz="1400" b="0">
              <a:latin typeface="Arial" panose="020B0604020202020204" pitchFamily="34" charset="0"/>
              <a:cs typeface="Arial" panose="020B0604020202020204" pitchFamily="34" charset="0"/>
            </a:rPr>
            <a:t>Tanner Stump</a:t>
          </a:r>
        </a:p>
      </xdr:txBody>
    </xdr:sp>
    <xdr:clientData/>
  </xdr:twoCellAnchor>
  <xdr:twoCellAnchor>
    <xdr:from>
      <xdr:col>0</xdr:col>
      <xdr:colOff>95251</xdr:colOff>
      <xdr:row>4</xdr:row>
      <xdr:rowOff>180975</xdr:rowOff>
    </xdr:from>
    <xdr:to>
      <xdr:col>1</xdr:col>
      <xdr:colOff>1771650</xdr:colOff>
      <xdr:row>5</xdr:row>
      <xdr:rowOff>180975</xdr:rowOff>
    </xdr:to>
    <xdr:sp macro="" textlink="">
      <xdr:nvSpPr>
        <xdr:cNvPr id="8" name="TextBox 7">
          <a:extLst>
            <a:ext uri="{FF2B5EF4-FFF2-40B4-BE49-F238E27FC236}">
              <a16:creationId xmlns:a16="http://schemas.microsoft.com/office/drawing/2014/main" id="{4E07734B-D75F-4C2E-BBD6-34835E5F1535}"/>
            </a:ext>
          </a:extLst>
        </xdr:cNvPr>
        <xdr:cNvSpPr txBox="1"/>
      </xdr:nvSpPr>
      <xdr:spPr>
        <a:xfrm>
          <a:off x="95251" y="1047750"/>
          <a:ext cx="18192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1">
              <a:latin typeface="Arial" panose="020B0604020202020204" pitchFamily="34" charset="0"/>
              <a:cs typeface="Arial" panose="020B0604020202020204" pitchFamily="34" charset="0"/>
            </a:rPr>
            <a:t>Last Updated: </a:t>
          </a:r>
          <a:r>
            <a:rPr lang="en-US" sz="1100" b="0" i="0">
              <a:latin typeface="Arial" panose="020B0604020202020204" pitchFamily="34" charset="0"/>
              <a:cs typeface="Arial" panose="020B0604020202020204" pitchFamily="34" charset="0"/>
            </a:rPr>
            <a:t>10/20/2023</a:t>
          </a:r>
        </a:p>
      </xdr:txBody>
    </xdr:sp>
    <xdr:clientData/>
  </xdr:twoCellAnchor>
  <xdr:twoCellAnchor>
    <xdr:from>
      <xdr:col>7</xdr:col>
      <xdr:colOff>28574</xdr:colOff>
      <xdr:row>0</xdr:row>
      <xdr:rowOff>142876</xdr:rowOff>
    </xdr:from>
    <xdr:to>
      <xdr:col>9</xdr:col>
      <xdr:colOff>295275</xdr:colOff>
      <xdr:row>5</xdr:row>
      <xdr:rowOff>66676</xdr:rowOff>
    </xdr:to>
    <xdr:sp macro="" textlink="">
      <xdr:nvSpPr>
        <xdr:cNvPr id="9" name="TextBox 8">
          <a:extLst>
            <a:ext uri="{FF2B5EF4-FFF2-40B4-BE49-F238E27FC236}">
              <a16:creationId xmlns:a16="http://schemas.microsoft.com/office/drawing/2014/main" id="{D91C3697-86DF-439F-A873-BD37E17C6217}"/>
            </a:ext>
          </a:extLst>
        </xdr:cNvPr>
        <xdr:cNvSpPr txBox="1"/>
      </xdr:nvSpPr>
      <xdr:spPr>
        <a:xfrm>
          <a:off x="7591424" y="142876"/>
          <a:ext cx="2352676" cy="12954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1" u="none" strike="noStrike">
              <a:solidFill>
                <a:schemeClr val="dk1"/>
              </a:solidFill>
              <a:effectLst/>
              <a:latin typeface="Arial" panose="020B0604020202020204" pitchFamily="34" charset="0"/>
              <a:ea typeface="+mn-ea"/>
              <a:cs typeface="Arial" panose="020B0604020202020204" pitchFamily="34" charset="0"/>
            </a:rPr>
            <a:t>Report Details:</a:t>
          </a:r>
        </a:p>
        <a:p>
          <a:pPr algn="ctr"/>
          <a:endParaRPr lang="en-US" sz="4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200" b="0" i="0" u="none" strike="noStrike">
              <a:solidFill>
                <a:schemeClr val="dk1"/>
              </a:solidFill>
              <a:effectLst/>
              <a:latin typeface="Arial" panose="020B0604020202020204" pitchFamily="34" charset="0"/>
              <a:ea typeface="+mn-ea"/>
              <a:cs typeface="Arial" panose="020B0604020202020204" pitchFamily="34" charset="0"/>
            </a:rPr>
            <a:t>Countries Selected: </a:t>
          </a:r>
          <a:r>
            <a:rPr lang="en-US" sz="1200" b="0" i="0" u="sng" strike="noStrike">
              <a:solidFill>
                <a:schemeClr val="dk1"/>
              </a:solidFill>
              <a:effectLst/>
              <a:latin typeface="Arial" panose="020B0604020202020204" pitchFamily="34" charset="0"/>
              <a:ea typeface="+mn-ea"/>
              <a:cs typeface="Arial" panose="020B0604020202020204" pitchFamily="34" charset="0"/>
            </a:rPr>
            <a:t>Global</a:t>
          </a:r>
        </a:p>
        <a:p>
          <a:pPr algn="ctr"/>
          <a:endParaRPr lang="en-US" sz="3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200" b="0" i="0" u="none" strike="noStrike">
              <a:solidFill>
                <a:schemeClr val="dk1"/>
              </a:solidFill>
              <a:effectLst/>
              <a:latin typeface="Arial" panose="020B0604020202020204" pitchFamily="34" charset="0"/>
              <a:ea typeface="+mn-ea"/>
              <a:cs typeface="Arial" panose="020B0604020202020204" pitchFamily="34" charset="0"/>
            </a:rPr>
            <a:t>UTR Range: </a:t>
          </a:r>
          <a:r>
            <a:rPr lang="en-US" sz="1200" b="0" i="0" u="sng" strike="noStrike">
              <a:solidFill>
                <a:schemeClr val="dk1"/>
              </a:solidFill>
              <a:effectLst/>
              <a:latin typeface="Arial" panose="020B0604020202020204" pitchFamily="34" charset="0"/>
              <a:ea typeface="+mn-ea"/>
              <a:cs typeface="Arial" panose="020B0604020202020204" pitchFamily="34" charset="0"/>
            </a:rPr>
            <a:t>9-11</a:t>
          </a:r>
          <a:endParaRPr lang="en-US" sz="1000" b="0" i="1" u="sng" strike="noStrike">
            <a:solidFill>
              <a:schemeClr val="dk1"/>
            </a:solidFill>
            <a:effectLst/>
            <a:latin typeface="Arial" panose="020B0604020202020204" pitchFamily="34" charset="0"/>
            <a:ea typeface="+mn-ea"/>
            <a:cs typeface="Arial" panose="020B0604020202020204" pitchFamily="34" charset="0"/>
          </a:endParaRPr>
        </a:p>
        <a:p>
          <a:pPr algn="ctr"/>
          <a:endParaRPr lang="en-US" sz="3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200" b="0" i="0" u="none" strike="noStrike">
              <a:solidFill>
                <a:schemeClr val="dk1"/>
              </a:solidFill>
              <a:effectLst/>
              <a:latin typeface="Arial" panose="020B0604020202020204" pitchFamily="34" charset="0"/>
              <a:ea typeface="+mn-ea"/>
              <a:cs typeface="Arial" panose="020B0604020202020204" pitchFamily="34" charset="0"/>
            </a:rPr>
            <a:t>DOB: </a:t>
          </a:r>
          <a:r>
            <a:rPr lang="en-US" sz="1200" b="0" i="0" u="sng" strike="noStrike">
              <a:solidFill>
                <a:schemeClr val="dk1"/>
              </a:solidFill>
              <a:effectLst/>
              <a:latin typeface="Arial" panose="020B0604020202020204" pitchFamily="34" charset="0"/>
              <a:ea typeface="+mn-ea"/>
              <a:cs typeface="Arial" panose="020B0604020202020204" pitchFamily="34" charset="0"/>
            </a:rPr>
            <a:t>2004-2007</a:t>
          </a:r>
          <a:endParaRPr lang="en-US" sz="1200" b="0" i="0" u="none" strike="noStrike" baseline="0">
            <a:solidFill>
              <a:schemeClr val="dk1"/>
            </a:solidFill>
            <a:effectLst/>
            <a:latin typeface="Arial" panose="020B0604020202020204" pitchFamily="34" charset="0"/>
            <a:ea typeface="+mn-ea"/>
            <a:cs typeface="Arial" panose="020B0604020202020204" pitchFamily="34" charset="0"/>
          </a:endParaRPr>
        </a:p>
        <a:p>
          <a:pPr algn="ctr"/>
          <a:endParaRPr lang="en-US" sz="300" b="0" i="0" u="none" strike="noStrike" baseline="0">
            <a:solidFill>
              <a:schemeClr val="dk1"/>
            </a:solidFill>
            <a:effectLst/>
            <a:latin typeface="Arial" panose="020B0604020202020204" pitchFamily="34" charset="0"/>
            <a:ea typeface="+mn-ea"/>
            <a:cs typeface="Arial" panose="020B0604020202020204" pitchFamily="34" charset="0"/>
          </a:endParaRPr>
        </a:p>
        <a:p>
          <a:pPr algn="ctr"/>
          <a:r>
            <a:rPr lang="en-US" sz="1200" b="0" i="0" u="none" strike="noStrike">
              <a:solidFill>
                <a:schemeClr val="dk1"/>
              </a:solidFill>
              <a:effectLst/>
              <a:latin typeface="Arial" panose="020B0604020202020204" pitchFamily="34" charset="0"/>
              <a:ea typeface="+mn-ea"/>
              <a:cs typeface="Arial" panose="020B0604020202020204" pitchFamily="34" charset="0"/>
            </a:rPr>
            <a:t>Gender: </a:t>
          </a:r>
          <a:r>
            <a:rPr lang="en-US" sz="1200" b="0" i="0" u="sng" strike="noStrike">
              <a:solidFill>
                <a:schemeClr val="dk1"/>
              </a:solidFill>
              <a:effectLst/>
              <a:latin typeface="Arial" panose="020B0604020202020204" pitchFamily="34" charset="0"/>
              <a:ea typeface="+mn-ea"/>
              <a:cs typeface="Arial" panose="020B0604020202020204" pitchFamily="34" charset="0"/>
            </a:rPr>
            <a:t>Female</a:t>
          </a:r>
          <a:r>
            <a:rPr lang="en-US" sz="1200" b="0" u="sng">
              <a:latin typeface="Arial" panose="020B0604020202020204" pitchFamily="34" charset="0"/>
              <a:cs typeface="Arial" panose="020B0604020202020204" pitchFamily="34" charset="0"/>
            </a:rPr>
            <a:t> </a:t>
          </a:r>
        </a:p>
      </xdr:txBody>
    </xdr:sp>
    <xdr:clientData/>
  </xdr:twoCellAnchor>
  <xdr:twoCellAnchor>
    <xdr:from>
      <xdr:col>9</xdr:col>
      <xdr:colOff>561975</xdr:colOff>
      <xdr:row>0</xdr:row>
      <xdr:rowOff>161925</xdr:rowOff>
    </xdr:from>
    <xdr:to>
      <xdr:col>10</xdr:col>
      <xdr:colOff>809625</xdr:colOff>
      <xdr:row>5</xdr:row>
      <xdr:rowOff>57150</xdr:rowOff>
    </xdr:to>
    <xdr:grpSp>
      <xdr:nvGrpSpPr>
        <xdr:cNvPr id="14" name="Group 13">
          <a:extLst>
            <a:ext uri="{FF2B5EF4-FFF2-40B4-BE49-F238E27FC236}">
              <a16:creationId xmlns:a16="http://schemas.microsoft.com/office/drawing/2014/main" id="{C61A020D-4D01-2F42-4346-3442C4236A17}"/>
            </a:ext>
          </a:extLst>
        </xdr:cNvPr>
        <xdr:cNvGrpSpPr/>
      </xdr:nvGrpSpPr>
      <xdr:grpSpPr>
        <a:xfrm>
          <a:off x="10196879" y="161925"/>
          <a:ext cx="1175727" cy="1275129"/>
          <a:chOff x="11144250" y="190500"/>
          <a:chExt cx="1181100" cy="990600"/>
        </a:xfrm>
      </xdr:grpSpPr>
      <xdr:sp macro="" textlink="">
        <xdr:nvSpPr>
          <xdr:cNvPr id="3" name="Rectangle 2">
            <a:extLst>
              <a:ext uri="{FF2B5EF4-FFF2-40B4-BE49-F238E27FC236}">
                <a16:creationId xmlns:a16="http://schemas.microsoft.com/office/drawing/2014/main" id="{A4741884-61EB-4E55-CE1F-81F4DC86519D}"/>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11" name="Rectangle 10">
            <a:extLst>
              <a:ext uri="{FF2B5EF4-FFF2-40B4-BE49-F238E27FC236}">
                <a16:creationId xmlns:a16="http://schemas.microsoft.com/office/drawing/2014/main" id="{62FE298E-F12E-47B1-A9BA-D3ED5C48F3F0}"/>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2" name="Rectangle 11">
            <a:extLst>
              <a:ext uri="{FF2B5EF4-FFF2-40B4-BE49-F238E27FC236}">
                <a16:creationId xmlns:a16="http://schemas.microsoft.com/office/drawing/2014/main" id="{F8D0E2B9-521E-4C6D-8994-FA7A45873F4F}"/>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3" name="Rectangle 12">
            <a:extLst>
              <a:ext uri="{FF2B5EF4-FFF2-40B4-BE49-F238E27FC236}">
                <a16:creationId xmlns:a16="http://schemas.microsoft.com/office/drawing/2014/main" id="{1154B32A-33F5-4DF8-BB38-8B70E5853570}"/>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19051</xdr:rowOff>
    </xdr:from>
    <xdr:to>
      <xdr:col>3</xdr:col>
      <xdr:colOff>923919</xdr:colOff>
      <xdr:row>2</xdr:row>
      <xdr:rowOff>66675</xdr:rowOff>
    </xdr:to>
    <xdr:pic>
      <xdr:nvPicPr>
        <xdr:cNvPr id="2" name="Picture 1">
          <a:extLst>
            <a:ext uri="{FF2B5EF4-FFF2-40B4-BE49-F238E27FC236}">
              <a16:creationId xmlns:a16="http://schemas.microsoft.com/office/drawing/2014/main" id="{A091BC2F-BC8A-4D22-ADD0-A3308BCB1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09551"/>
          <a:ext cx="3695694"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266700</xdr:colOff>
      <xdr:row>0</xdr:row>
      <xdr:rowOff>171450</xdr:rowOff>
    </xdr:from>
    <xdr:to>
      <xdr:col>11</xdr:col>
      <xdr:colOff>390525</xdr:colOff>
      <xdr:row>2</xdr:row>
      <xdr:rowOff>38100</xdr:rowOff>
    </xdr:to>
    <xdr:grpSp>
      <xdr:nvGrpSpPr>
        <xdr:cNvPr id="3" name="Group 2">
          <a:extLst>
            <a:ext uri="{FF2B5EF4-FFF2-40B4-BE49-F238E27FC236}">
              <a16:creationId xmlns:a16="http://schemas.microsoft.com/office/drawing/2014/main" id="{DA2B17A2-2DF7-4143-8110-487FA2AADCA0}"/>
            </a:ext>
          </a:extLst>
        </xdr:cNvPr>
        <xdr:cNvGrpSpPr/>
      </xdr:nvGrpSpPr>
      <xdr:grpSpPr>
        <a:xfrm>
          <a:off x="10024017" y="171450"/>
          <a:ext cx="1041478" cy="923693"/>
          <a:chOff x="11144250" y="190500"/>
          <a:chExt cx="1181100" cy="990600"/>
        </a:xfrm>
      </xdr:grpSpPr>
      <xdr:sp macro="" textlink="">
        <xdr:nvSpPr>
          <xdr:cNvPr id="4" name="Rectangle 3">
            <a:extLst>
              <a:ext uri="{FF2B5EF4-FFF2-40B4-BE49-F238E27FC236}">
                <a16:creationId xmlns:a16="http://schemas.microsoft.com/office/drawing/2014/main" id="{2C1C03A1-C833-5926-B14E-7571C2996FE7}"/>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5" name="Rectangle 4">
            <a:extLst>
              <a:ext uri="{FF2B5EF4-FFF2-40B4-BE49-F238E27FC236}">
                <a16:creationId xmlns:a16="http://schemas.microsoft.com/office/drawing/2014/main" id="{3642F683-1F47-3E0B-B5BC-D283FCFFF9A0}"/>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6" name="Rectangle 5">
            <a:extLst>
              <a:ext uri="{FF2B5EF4-FFF2-40B4-BE49-F238E27FC236}">
                <a16:creationId xmlns:a16="http://schemas.microsoft.com/office/drawing/2014/main" id="{288231EA-C5D1-4747-B808-A5D17F1A3D9E}"/>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7" name="Rectangle 6">
            <a:extLst>
              <a:ext uri="{FF2B5EF4-FFF2-40B4-BE49-F238E27FC236}">
                <a16:creationId xmlns:a16="http://schemas.microsoft.com/office/drawing/2014/main" id="{1B259487-32F0-E682-CCFF-E3CD9BC6CBAB}"/>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19051</xdr:rowOff>
    </xdr:from>
    <xdr:to>
      <xdr:col>3</xdr:col>
      <xdr:colOff>923919</xdr:colOff>
      <xdr:row>2</xdr:row>
      <xdr:rowOff>66675</xdr:rowOff>
    </xdr:to>
    <xdr:pic>
      <xdr:nvPicPr>
        <xdr:cNvPr id="2" name="Picture 1">
          <a:extLst>
            <a:ext uri="{FF2B5EF4-FFF2-40B4-BE49-F238E27FC236}">
              <a16:creationId xmlns:a16="http://schemas.microsoft.com/office/drawing/2014/main" id="{40D94F30-C73B-432C-BF92-490CFB0C4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09551"/>
          <a:ext cx="3695694"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266700</xdr:colOff>
      <xdr:row>0</xdr:row>
      <xdr:rowOff>171450</xdr:rowOff>
    </xdr:from>
    <xdr:to>
      <xdr:col>11</xdr:col>
      <xdr:colOff>742950</xdr:colOff>
      <xdr:row>2</xdr:row>
      <xdr:rowOff>38100</xdr:rowOff>
    </xdr:to>
    <xdr:grpSp>
      <xdr:nvGrpSpPr>
        <xdr:cNvPr id="3" name="Group 2">
          <a:extLst>
            <a:ext uri="{FF2B5EF4-FFF2-40B4-BE49-F238E27FC236}">
              <a16:creationId xmlns:a16="http://schemas.microsoft.com/office/drawing/2014/main" id="{3389B12B-C021-458C-A411-67845001F6BB}"/>
            </a:ext>
          </a:extLst>
        </xdr:cNvPr>
        <xdr:cNvGrpSpPr/>
      </xdr:nvGrpSpPr>
      <xdr:grpSpPr>
        <a:xfrm>
          <a:off x="10029825" y="171450"/>
          <a:ext cx="1393031" cy="938213"/>
          <a:chOff x="11144250" y="190500"/>
          <a:chExt cx="1181100" cy="990600"/>
        </a:xfrm>
      </xdr:grpSpPr>
      <xdr:sp macro="" textlink="">
        <xdr:nvSpPr>
          <xdr:cNvPr id="4" name="Rectangle 3">
            <a:extLst>
              <a:ext uri="{FF2B5EF4-FFF2-40B4-BE49-F238E27FC236}">
                <a16:creationId xmlns:a16="http://schemas.microsoft.com/office/drawing/2014/main" id="{6CE94CAE-2BB5-0E74-3EDB-41E3B7B5BAA0}"/>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5" name="Rectangle 4">
            <a:extLst>
              <a:ext uri="{FF2B5EF4-FFF2-40B4-BE49-F238E27FC236}">
                <a16:creationId xmlns:a16="http://schemas.microsoft.com/office/drawing/2014/main" id="{9881A8CD-C393-2ADF-341D-E72297D4BABD}"/>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6" name="Rectangle 5">
            <a:extLst>
              <a:ext uri="{FF2B5EF4-FFF2-40B4-BE49-F238E27FC236}">
                <a16:creationId xmlns:a16="http://schemas.microsoft.com/office/drawing/2014/main" id="{97983A1F-6EBD-C24E-7BF0-21338A781EE1}"/>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7" name="Rectangle 6">
            <a:extLst>
              <a:ext uri="{FF2B5EF4-FFF2-40B4-BE49-F238E27FC236}">
                <a16:creationId xmlns:a16="http://schemas.microsoft.com/office/drawing/2014/main" id="{C0427FAF-F093-4EFC-AD43-A3B081548597}"/>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1409700</xdr:colOff>
      <xdr:row>6</xdr:row>
      <xdr:rowOff>78581</xdr:rowOff>
    </xdr:from>
    <xdr:to>
      <xdr:col>1</xdr:col>
      <xdr:colOff>1897856</xdr:colOff>
      <xdr:row>7</xdr:row>
      <xdr:rowOff>152400</xdr:rowOff>
    </xdr:to>
    <xdr:cxnSp macro="">
      <xdr:nvCxnSpPr>
        <xdr:cNvPr id="2" name="Connector: Curved 1">
          <a:extLst>
            <a:ext uri="{FF2B5EF4-FFF2-40B4-BE49-F238E27FC236}">
              <a16:creationId xmlns:a16="http://schemas.microsoft.com/office/drawing/2014/main" id="{7CF06588-656A-49B5-BEE8-2FD6C3871842}"/>
            </a:ext>
          </a:extLst>
        </xdr:cNvPr>
        <xdr:cNvCxnSpPr/>
      </xdr:nvCxnSpPr>
      <xdr:spPr>
        <a:xfrm flipV="1">
          <a:off x="1619250" y="1373981"/>
          <a:ext cx="488156" cy="254794"/>
        </a:xfrm>
        <a:prstGeom prst="curvedConnector3">
          <a:avLst>
            <a:gd name="adj1" fmla="val 50000"/>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676275</xdr:colOff>
      <xdr:row>5</xdr:row>
      <xdr:rowOff>71438</xdr:rowOff>
    </xdr:from>
    <xdr:to>
      <xdr:col>1</xdr:col>
      <xdr:colOff>1485900</xdr:colOff>
      <xdr:row>9</xdr:row>
      <xdr:rowOff>1</xdr:rowOff>
    </xdr:to>
    <xdr:sp macro="" textlink="">
      <xdr:nvSpPr>
        <xdr:cNvPr id="3" name="TextBox 2">
          <a:extLst>
            <a:ext uri="{FF2B5EF4-FFF2-40B4-BE49-F238E27FC236}">
              <a16:creationId xmlns:a16="http://schemas.microsoft.com/office/drawing/2014/main" id="{89BF7724-8A48-4DCF-872B-6A6CB9EF1BA7}"/>
            </a:ext>
          </a:extLst>
        </xdr:cNvPr>
        <xdr:cNvSpPr txBox="1"/>
      </xdr:nvSpPr>
      <xdr:spPr>
        <a:xfrm>
          <a:off x="885825" y="1176338"/>
          <a:ext cx="809625" cy="671513"/>
        </a:xfrm>
        <a:custGeom>
          <a:avLst/>
          <a:gdLst>
            <a:gd name="connsiteX0" fmla="*/ 0 w 809625"/>
            <a:gd name="connsiteY0" fmla="*/ 0 h 671513"/>
            <a:gd name="connsiteX1" fmla="*/ 412909 w 809625"/>
            <a:gd name="connsiteY1" fmla="*/ 0 h 671513"/>
            <a:gd name="connsiteX2" fmla="*/ 809625 w 809625"/>
            <a:gd name="connsiteY2" fmla="*/ 0 h 671513"/>
            <a:gd name="connsiteX3" fmla="*/ 809625 w 809625"/>
            <a:gd name="connsiteY3" fmla="*/ 671513 h 671513"/>
            <a:gd name="connsiteX4" fmla="*/ 404813 w 809625"/>
            <a:gd name="connsiteY4" fmla="*/ 671513 h 671513"/>
            <a:gd name="connsiteX5" fmla="*/ 0 w 809625"/>
            <a:gd name="connsiteY5" fmla="*/ 671513 h 671513"/>
            <a:gd name="connsiteX6" fmla="*/ 0 w 809625"/>
            <a:gd name="connsiteY6" fmla="*/ 0 h 671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9625" h="671513" fill="none" extrusionOk="0">
              <a:moveTo>
                <a:pt x="0" y="0"/>
              </a:moveTo>
              <a:cubicBezTo>
                <a:pt x="101213" y="13151"/>
                <a:pt x="247763" y="9787"/>
                <a:pt x="412909" y="0"/>
              </a:cubicBezTo>
              <a:cubicBezTo>
                <a:pt x="578055" y="-9787"/>
                <a:pt x="703553" y="-15039"/>
                <a:pt x="809625" y="0"/>
              </a:cubicBezTo>
              <a:cubicBezTo>
                <a:pt x="811851" y="232448"/>
                <a:pt x="784427" y="348440"/>
                <a:pt x="809625" y="671513"/>
              </a:cubicBezTo>
              <a:cubicBezTo>
                <a:pt x="626536" y="667247"/>
                <a:pt x="508288" y="677863"/>
                <a:pt x="404813" y="671513"/>
              </a:cubicBezTo>
              <a:cubicBezTo>
                <a:pt x="301338" y="665163"/>
                <a:pt x="196134" y="662460"/>
                <a:pt x="0" y="671513"/>
              </a:cubicBezTo>
              <a:cubicBezTo>
                <a:pt x="5380" y="470798"/>
                <a:pt x="-32910" y="197829"/>
                <a:pt x="0" y="0"/>
              </a:cubicBezTo>
              <a:close/>
            </a:path>
            <a:path w="809625" h="671513" stroke="0" extrusionOk="0">
              <a:moveTo>
                <a:pt x="0" y="0"/>
              </a:moveTo>
              <a:cubicBezTo>
                <a:pt x="93612" y="5248"/>
                <a:pt x="300731" y="-10258"/>
                <a:pt x="421005" y="0"/>
              </a:cubicBezTo>
              <a:cubicBezTo>
                <a:pt x="541279" y="10258"/>
                <a:pt x="642503" y="13506"/>
                <a:pt x="809625" y="0"/>
              </a:cubicBezTo>
              <a:cubicBezTo>
                <a:pt x="832228" y="309495"/>
                <a:pt x="825827" y="404777"/>
                <a:pt x="809625" y="671513"/>
              </a:cubicBezTo>
              <a:cubicBezTo>
                <a:pt x="693770" y="678038"/>
                <a:pt x="499838" y="665459"/>
                <a:pt x="388620" y="671513"/>
              </a:cubicBezTo>
              <a:cubicBezTo>
                <a:pt x="277403" y="677567"/>
                <a:pt x="192953" y="656038"/>
                <a:pt x="0" y="671513"/>
              </a:cubicBezTo>
              <a:cubicBezTo>
                <a:pt x="33531" y="465609"/>
                <a:pt x="-30730" y="261860"/>
                <a:pt x="0" y="0"/>
              </a:cubicBezTo>
              <a:close/>
            </a:path>
          </a:pathLst>
        </a:custGeom>
        <a:solidFill>
          <a:schemeClr val="bg1"/>
        </a:solidFill>
        <a:ln w="12700" cmpd="sng">
          <a:solidFill>
            <a:sysClr val="windowText" lastClr="000000"/>
          </a:solidFill>
          <a:extLst>
            <a:ext uri="{C807C97D-BFC1-408E-A445-0C87EB9F89A2}">
              <ask:lineSketchStyleProps xmlns:ask="http://schemas.microsoft.com/office/drawing/2018/sketchyshapes" sd="4252712168">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1">
              <a:latin typeface="Arial" panose="020B0604020202020204" pitchFamily="34" charset="0"/>
              <a:cs typeface="Arial" panose="020B0604020202020204" pitchFamily="34" charset="0"/>
            </a:rPr>
            <a:t>Choose Nation Here:</a:t>
          </a:r>
        </a:p>
      </xdr:txBody>
    </xdr:sp>
    <xdr:clientData/>
  </xdr:twoCellAnchor>
  <xdr:twoCellAnchor editAs="oneCell">
    <xdr:from>
      <xdr:col>1</xdr:col>
      <xdr:colOff>426243</xdr:colOff>
      <xdr:row>0</xdr:row>
      <xdr:rowOff>104775</xdr:rowOff>
    </xdr:from>
    <xdr:to>
      <xdr:col>4</xdr:col>
      <xdr:colOff>554831</xdr:colOff>
      <xdr:row>4</xdr:row>
      <xdr:rowOff>145256</xdr:rowOff>
    </xdr:to>
    <xdr:pic>
      <xdr:nvPicPr>
        <xdr:cNvPr id="4" name="Picture 3">
          <a:extLst>
            <a:ext uri="{FF2B5EF4-FFF2-40B4-BE49-F238E27FC236}">
              <a16:creationId xmlns:a16="http://schemas.microsoft.com/office/drawing/2014/main" id="{A4E7EDBA-1E26-4421-9209-7D8712400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793" y="104775"/>
          <a:ext cx="3814763" cy="95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226218</xdr:colOff>
      <xdr:row>2</xdr:row>
      <xdr:rowOff>83343</xdr:rowOff>
    </xdr:from>
    <xdr:to>
      <xdr:col>16</xdr:col>
      <xdr:colOff>533399</xdr:colOff>
      <xdr:row>8</xdr:row>
      <xdr:rowOff>121444</xdr:rowOff>
    </xdr:to>
    <xdr:grpSp>
      <xdr:nvGrpSpPr>
        <xdr:cNvPr id="7" name="Group 6">
          <a:extLst>
            <a:ext uri="{FF2B5EF4-FFF2-40B4-BE49-F238E27FC236}">
              <a16:creationId xmlns:a16="http://schemas.microsoft.com/office/drawing/2014/main" id="{9187FFCE-AEAB-4457-A05A-5310A9BBF443}"/>
            </a:ext>
          </a:extLst>
        </xdr:cNvPr>
        <xdr:cNvGrpSpPr/>
      </xdr:nvGrpSpPr>
      <xdr:grpSpPr>
        <a:xfrm>
          <a:off x="12229662" y="413802"/>
          <a:ext cx="1405472" cy="1379377"/>
          <a:chOff x="11144250" y="190500"/>
          <a:chExt cx="1181100" cy="990600"/>
        </a:xfrm>
      </xdr:grpSpPr>
      <xdr:sp macro="" textlink="">
        <xdr:nvSpPr>
          <xdr:cNvPr id="8" name="Rectangle 7">
            <a:extLst>
              <a:ext uri="{FF2B5EF4-FFF2-40B4-BE49-F238E27FC236}">
                <a16:creationId xmlns:a16="http://schemas.microsoft.com/office/drawing/2014/main" id="{6ECA4E74-EFE9-A7A3-9B74-CB952D739450}"/>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9" name="Rectangle 8">
            <a:extLst>
              <a:ext uri="{FF2B5EF4-FFF2-40B4-BE49-F238E27FC236}">
                <a16:creationId xmlns:a16="http://schemas.microsoft.com/office/drawing/2014/main" id="{45E0C63E-FC95-F5BA-8BA2-ECDD8D0809FD}"/>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0" name="Rectangle 9">
            <a:extLst>
              <a:ext uri="{FF2B5EF4-FFF2-40B4-BE49-F238E27FC236}">
                <a16:creationId xmlns:a16="http://schemas.microsoft.com/office/drawing/2014/main" id="{DFCD8771-84E3-784B-3DA5-DE3BEBCD706B}"/>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1" name="Rectangle 10">
            <a:extLst>
              <a:ext uri="{FF2B5EF4-FFF2-40B4-BE49-F238E27FC236}">
                <a16:creationId xmlns:a16="http://schemas.microsoft.com/office/drawing/2014/main" id="{0BA4B4B8-5BEE-8AAF-A93C-3BAA7E879433}"/>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347663</xdr:colOff>
      <xdr:row>2</xdr:row>
      <xdr:rowOff>23812</xdr:rowOff>
    </xdr:from>
    <xdr:to>
      <xdr:col>7</xdr:col>
      <xdr:colOff>354807</xdr:colOff>
      <xdr:row>2</xdr:row>
      <xdr:rowOff>309562</xdr:rowOff>
    </xdr:to>
    <xdr:cxnSp macro="">
      <xdr:nvCxnSpPr>
        <xdr:cNvPr id="2" name="Connector: Curved 1">
          <a:extLst>
            <a:ext uri="{FF2B5EF4-FFF2-40B4-BE49-F238E27FC236}">
              <a16:creationId xmlns:a16="http://schemas.microsoft.com/office/drawing/2014/main" id="{70CDDEEC-B073-4017-BF35-47E53AA10B70}"/>
            </a:ext>
          </a:extLst>
        </xdr:cNvPr>
        <xdr:cNvCxnSpPr/>
      </xdr:nvCxnSpPr>
      <xdr:spPr>
        <a:xfrm flipV="1">
          <a:off x="5186363" y="538162"/>
          <a:ext cx="464344" cy="285750"/>
        </a:xfrm>
        <a:prstGeom prst="curvedConnector3">
          <a:avLst>
            <a:gd name="adj1" fmla="val 50000"/>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676275</xdr:colOff>
      <xdr:row>1</xdr:row>
      <xdr:rowOff>107154</xdr:rowOff>
    </xdr:from>
    <xdr:to>
      <xdr:col>6</xdr:col>
      <xdr:colOff>435767</xdr:colOff>
      <xdr:row>4</xdr:row>
      <xdr:rowOff>83342</xdr:rowOff>
    </xdr:to>
    <xdr:sp macro="" textlink="">
      <xdr:nvSpPr>
        <xdr:cNvPr id="3" name="TextBox 2">
          <a:extLst>
            <a:ext uri="{FF2B5EF4-FFF2-40B4-BE49-F238E27FC236}">
              <a16:creationId xmlns:a16="http://schemas.microsoft.com/office/drawing/2014/main" id="{BF9B78D2-F30C-48BB-9FCD-FA954BCEBC62}"/>
            </a:ext>
          </a:extLst>
        </xdr:cNvPr>
        <xdr:cNvSpPr txBox="1"/>
      </xdr:nvSpPr>
      <xdr:spPr>
        <a:xfrm>
          <a:off x="4286250" y="288129"/>
          <a:ext cx="988217" cy="833438"/>
        </a:xfrm>
        <a:custGeom>
          <a:avLst/>
          <a:gdLst>
            <a:gd name="connsiteX0" fmla="*/ 0 w 988217"/>
            <a:gd name="connsiteY0" fmla="*/ 0 h 833438"/>
            <a:gd name="connsiteX1" fmla="*/ 484226 w 988217"/>
            <a:gd name="connsiteY1" fmla="*/ 0 h 833438"/>
            <a:gd name="connsiteX2" fmla="*/ 988217 w 988217"/>
            <a:gd name="connsiteY2" fmla="*/ 0 h 833438"/>
            <a:gd name="connsiteX3" fmla="*/ 988217 w 988217"/>
            <a:gd name="connsiteY3" fmla="*/ 425053 h 833438"/>
            <a:gd name="connsiteX4" fmla="*/ 988217 w 988217"/>
            <a:gd name="connsiteY4" fmla="*/ 833438 h 833438"/>
            <a:gd name="connsiteX5" fmla="*/ 513873 w 988217"/>
            <a:gd name="connsiteY5" fmla="*/ 833438 h 833438"/>
            <a:gd name="connsiteX6" fmla="*/ 0 w 988217"/>
            <a:gd name="connsiteY6" fmla="*/ 833438 h 833438"/>
            <a:gd name="connsiteX7" fmla="*/ 0 w 988217"/>
            <a:gd name="connsiteY7" fmla="*/ 425053 h 833438"/>
            <a:gd name="connsiteX8" fmla="*/ 0 w 988217"/>
            <a:gd name="connsiteY8" fmla="*/ 0 h 833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8217" h="833438" fill="none" extrusionOk="0">
              <a:moveTo>
                <a:pt x="0" y="0"/>
              </a:moveTo>
              <a:cubicBezTo>
                <a:pt x="109428" y="-11729"/>
                <a:pt x="387314" y="-1675"/>
                <a:pt x="484226" y="0"/>
              </a:cubicBezTo>
              <a:cubicBezTo>
                <a:pt x="581138" y="1675"/>
                <a:pt x="871257" y="-7444"/>
                <a:pt x="988217" y="0"/>
              </a:cubicBezTo>
              <a:cubicBezTo>
                <a:pt x="997280" y="101097"/>
                <a:pt x="1001375" y="331064"/>
                <a:pt x="988217" y="425053"/>
              </a:cubicBezTo>
              <a:cubicBezTo>
                <a:pt x="975059" y="519042"/>
                <a:pt x="997104" y="636598"/>
                <a:pt x="988217" y="833438"/>
              </a:cubicBezTo>
              <a:cubicBezTo>
                <a:pt x="824552" y="856578"/>
                <a:pt x="610953" y="836321"/>
                <a:pt x="513873" y="833438"/>
              </a:cubicBezTo>
              <a:cubicBezTo>
                <a:pt x="416793" y="830555"/>
                <a:pt x="224585" y="835363"/>
                <a:pt x="0" y="833438"/>
              </a:cubicBezTo>
              <a:cubicBezTo>
                <a:pt x="-18331" y="685688"/>
                <a:pt x="822" y="622866"/>
                <a:pt x="0" y="425053"/>
              </a:cubicBezTo>
              <a:cubicBezTo>
                <a:pt x="-822" y="227241"/>
                <a:pt x="-5208" y="90429"/>
                <a:pt x="0" y="0"/>
              </a:cubicBezTo>
              <a:close/>
            </a:path>
            <a:path w="988217" h="833438" stroke="0" extrusionOk="0">
              <a:moveTo>
                <a:pt x="0" y="0"/>
              </a:moveTo>
              <a:cubicBezTo>
                <a:pt x="107696" y="7208"/>
                <a:pt x="382089" y="14146"/>
                <a:pt x="513873" y="0"/>
              </a:cubicBezTo>
              <a:cubicBezTo>
                <a:pt x="645657" y="-14146"/>
                <a:pt x="795993" y="12159"/>
                <a:pt x="988217" y="0"/>
              </a:cubicBezTo>
              <a:cubicBezTo>
                <a:pt x="1002533" y="144559"/>
                <a:pt x="1001917" y="227263"/>
                <a:pt x="988217" y="391716"/>
              </a:cubicBezTo>
              <a:cubicBezTo>
                <a:pt x="974517" y="556169"/>
                <a:pt x="1006897" y="640984"/>
                <a:pt x="988217" y="833438"/>
              </a:cubicBezTo>
              <a:cubicBezTo>
                <a:pt x="869310" y="825953"/>
                <a:pt x="607177" y="840531"/>
                <a:pt x="494109" y="833438"/>
              </a:cubicBezTo>
              <a:cubicBezTo>
                <a:pt x="381041" y="826345"/>
                <a:pt x="238871" y="810249"/>
                <a:pt x="0" y="833438"/>
              </a:cubicBezTo>
              <a:cubicBezTo>
                <a:pt x="-17250" y="709137"/>
                <a:pt x="-7565" y="554136"/>
                <a:pt x="0" y="416719"/>
              </a:cubicBezTo>
              <a:cubicBezTo>
                <a:pt x="7565" y="279302"/>
                <a:pt x="-16200" y="128804"/>
                <a:pt x="0" y="0"/>
              </a:cubicBezTo>
              <a:close/>
            </a:path>
          </a:pathLst>
        </a:custGeom>
        <a:solidFill>
          <a:schemeClr val="bg1"/>
        </a:solidFill>
        <a:ln w="12700" cmpd="sng">
          <a:solidFill>
            <a:sysClr val="windowText" lastClr="000000"/>
          </a:solidFill>
          <a:extLst>
            <a:ext uri="{C807C97D-BFC1-408E-A445-0C87EB9F89A2}">
              <ask:lineSketchStyleProps xmlns:ask="http://schemas.microsoft.com/office/drawing/2018/sketchyshapes" sd="4252712168">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1">
              <a:latin typeface="Arial" panose="020B0604020202020204" pitchFamily="34" charset="0"/>
              <a:cs typeface="Arial" panose="020B0604020202020204" pitchFamily="34" charset="0"/>
            </a:rPr>
            <a:t>Choose Recruiting</a:t>
          </a:r>
          <a:r>
            <a:rPr lang="en-US" sz="1200" b="0" i="1" baseline="0">
              <a:latin typeface="Arial" panose="020B0604020202020204" pitchFamily="34" charset="0"/>
              <a:cs typeface="Arial" panose="020B0604020202020204" pitchFamily="34" charset="0"/>
            </a:rPr>
            <a:t> Class</a:t>
          </a:r>
          <a:r>
            <a:rPr lang="en-US" sz="1200" b="0" i="1">
              <a:latin typeface="Arial" panose="020B0604020202020204" pitchFamily="34" charset="0"/>
              <a:cs typeface="Arial" panose="020B0604020202020204" pitchFamily="34" charset="0"/>
            </a:rPr>
            <a:t> Here:</a:t>
          </a:r>
        </a:p>
      </xdr:txBody>
    </xdr:sp>
    <xdr:clientData/>
  </xdr:twoCellAnchor>
  <xdr:twoCellAnchor editAs="oneCell">
    <xdr:from>
      <xdr:col>1</xdr:col>
      <xdr:colOff>78581</xdr:colOff>
      <xdr:row>0</xdr:row>
      <xdr:rowOff>152400</xdr:rowOff>
    </xdr:from>
    <xdr:to>
      <xdr:col>4</xdr:col>
      <xdr:colOff>54643</xdr:colOff>
      <xdr:row>4</xdr:row>
      <xdr:rowOff>69056</xdr:rowOff>
    </xdr:to>
    <xdr:pic>
      <xdr:nvPicPr>
        <xdr:cNvPr id="4" name="Picture 3">
          <a:extLst>
            <a:ext uri="{FF2B5EF4-FFF2-40B4-BE49-F238E27FC236}">
              <a16:creationId xmlns:a16="http://schemas.microsoft.com/office/drawing/2014/main" id="{80ADD1B9-FE99-410A-ADE6-4D9E72D88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131" y="152400"/>
          <a:ext cx="3807619" cy="95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261935</xdr:colOff>
      <xdr:row>0</xdr:row>
      <xdr:rowOff>95249</xdr:rowOff>
    </xdr:from>
    <xdr:to>
      <xdr:col>13</xdr:col>
      <xdr:colOff>285749</xdr:colOff>
      <xdr:row>4</xdr:row>
      <xdr:rowOff>85725</xdr:rowOff>
    </xdr:to>
    <xdr:grpSp>
      <xdr:nvGrpSpPr>
        <xdr:cNvPr id="10" name="Group 9">
          <a:extLst>
            <a:ext uri="{FF2B5EF4-FFF2-40B4-BE49-F238E27FC236}">
              <a16:creationId xmlns:a16="http://schemas.microsoft.com/office/drawing/2014/main" id="{D5043EDD-BD4A-4CA5-B99F-E131C9AC5CA8}"/>
            </a:ext>
          </a:extLst>
        </xdr:cNvPr>
        <xdr:cNvGrpSpPr/>
      </xdr:nvGrpSpPr>
      <xdr:grpSpPr>
        <a:xfrm>
          <a:off x="9877172" y="95249"/>
          <a:ext cx="1918788" cy="1023187"/>
          <a:chOff x="11144250" y="190500"/>
          <a:chExt cx="1181100" cy="990600"/>
        </a:xfrm>
      </xdr:grpSpPr>
      <xdr:sp macro="" textlink="">
        <xdr:nvSpPr>
          <xdr:cNvPr id="11" name="Rectangle 10">
            <a:extLst>
              <a:ext uri="{FF2B5EF4-FFF2-40B4-BE49-F238E27FC236}">
                <a16:creationId xmlns:a16="http://schemas.microsoft.com/office/drawing/2014/main" id="{C2366FB9-297E-3250-8ACD-5A637324138C}"/>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12" name="Rectangle 11">
            <a:extLst>
              <a:ext uri="{FF2B5EF4-FFF2-40B4-BE49-F238E27FC236}">
                <a16:creationId xmlns:a16="http://schemas.microsoft.com/office/drawing/2014/main" id="{5D4D22EB-3A2E-292A-E9CD-301744A75049}"/>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3" name="Rectangle 12">
            <a:extLst>
              <a:ext uri="{FF2B5EF4-FFF2-40B4-BE49-F238E27FC236}">
                <a16:creationId xmlns:a16="http://schemas.microsoft.com/office/drawing/2014/main" id="{7561D570-B1A1-F100-8652-44F0002E48D6}"/>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4" name="Rectangle 13">
            <a:extLst>
              <a:ext uri="{FF2B5EF4-FFF2-40B4-BE49-F238E27FC236}">
                <a16:creationId xmlns:a16="http://schemas.microsoft.com/office/drawing/2014/main" id="{6978D32D-4724-5CA7-BD7F-EE100C8EC11E}"/>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400050</xdr:colOff>
      <xdr:row>0</xdr:row>
      <xdr:rowOff>104774</xdr:rowOff>
    </xdr:from>
    <xdr:to>
      <xdr:col>3</xdr:col>
      <xdr:colOff>419100</xdr:colOff>
      <xdr:row>2</xdr:row>
      <xdr:rowOff>66674</xdr:rowOff>
    </xdr:to>
    <xdr:pic>
      <xdr:nvPicPr>
        <xdr:cNvPr id="2" name="Picture 1">
          <a:extLst>
            <a:ext uri="{FF2B5EF4-FFF2-40B4-BE49-F238E27FC236}">
              <a16:creationId xmlns:a16="http://schemas.microsoft.com/office/drawing/2014/main" id="{81EFE740-247B-446B-9D33-7D45DD150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4774"/>
          <a:ext cx="34671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38100</xdr:rowOff>
    </xdr:from>
    <xdr:to>
      <xdr:col>2</xdr:col>
      <xdr:colOff>2733675</xdr:colOff>
      <xdr:row>0</xdr:row>
      <xdr:rowOff>990600</xdr:rowOff>
    </xdr:to>
    <xdr:pic>
      <xdr:nvPicPr>
        <xdr:cNvPr id="2" name="Picture 1">
          <a:extLst>
            <a:ext uri="{FF2B5EF4-FFF2-40B4-BE49-F238E27FC236}">
              <a16:creationId xmlns:a16="http://schemas.microsoft.com/office/drawing/2014/main" id="{E2A95373-3EB0-4FC5-A458-59688B0C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100"/>
          <a:ext cx="381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C13CF-DE1C-4202-B31F-5605DE8E10F0}" name="Composite" displayName="Composite" ref="B7:V94" totalsRowShown="0" headerRowDxfId="66" dataDxfId="64" headerRowBorderDxfId="65" tableBorderDxfId="63" totalsRowBorderDxfId="62">
  <autoFilter ref="B7:V94" xr:uid="{7E2C13CF-DE1C-4202-B31F-5605DE8E10F0}"/>
  <sortState xmlns:xlrd2="http://schemas.microsoft.com/office/spreadsheetml/2017/richdata2" ref="B8:V94">
    <sortCondition descending="1" ref="H7:H94"/>
  </sortState>
  <tableColumns count="21">
    <tableColumn id="1" xr3:uid="{19AF8C32-2B72-4A87-AA85-B2FEE6189208}" name="Player name" dataDxfId="61"/>
    <tableColumn id="2" xr3:uid="{739573A9-9266-4FFC-BAE7-E4D750990A31}" name="Nation" dataDxfId="60"/>
    <tableColumn id="3" xr3:uid="{5B4FE5C3-7E92-4C39-ACE2-A7063D5E5A78}" name="Birth Date" dataDxfId="59"/>
    <tableColumn id="16" xr3:uid="{0EA6F24F-B3DB-4AB4-A082-C20C30F30B9E}" name="Recruiting Class" dataDxfId="58"/>
    <tableColumn id="4" xr3:uid="{A4C8EF35-E121-4D36-B8C5-E5D7271A9866}" name="UTR_x000a_6/20" dataDxfId="57"/>
    <tableColumn id="5" xr3:uid="{00114160-4206-4DBC-A6BA-8682A9E6024B}" name="UTR_x000a_8/22" dataDxfId="56"/>
    <tableColumn id="17" xr3:uid="{82FE876B-3182-4C96-A170-E56F5E2E646D}" name="UTR_x000a_10/22" dataDxfId="55"/>
    <tableColumn id="6" xr3:uid="{88DA66B5-1548-48B1-95BF-82843AAA58F5}" name="Change in UTR" dataDxfId="54">
      <calculatedColumnFormula>IFERROR(IF(AND(LEN(Composite[[#This Row],[UTR
8/22]])&gt;0,LEN(Composite[[#This Row],[UTR
10/22]])&gt;0),Composite[[#This Row],[UTR
10/22]]-Composite[[#This Row],[UTR
8/22]],""),"")</calculatedColumnFormula>
    </tableColumn>
    <tableColumn id="7" xr3:uid="{CCA4C9AF-AE4C-4A3B-B9CD-D4BE8B498CF8}" name="Doubles" dataDxfId="53"/>
    <tableColumn id="8" xr3:uid="{5CB310E2-CCEE-464D-9D9B-995C946C4EED}" name="3 Month Trend" dataDxfId="52"/>
    <tableColumn id="9" xr3:uid="{882DEE7A-F5F2-430A-ABFE-94A3717438B5}" name="1 Year High_x000a_*Within last 2 Months" dataDxfId="51"/>
    <tableColumn id="10" xr3:uid="{6D599493-CAF9-4C01-B982-8A32677AC7CB}" name="Best UTR Win_x000a_**Within last 2 Months" dataDxfId="50"/>
    <tableColumn id="11" xr3:uid="{B75990CD-4153-4C7B-9B05-DE01CACF1DAD}" name="12 mo record" dataDxfId="49"/>
    <tableColumn id="12" xr3:uid="{379E1218-1ABF-4F39-8091-6ADE893FAA16}" name="National" dataDxfId="48" dataCellStyle="Comma"/>
    <tableColumn id="19" xr3:uid="{F3284029-A293-45E1-ACF6-F08689679AA9}" name="WTN_x000a_6/20" dataDxfId="47" dataCellStyle="Comma"/>
    <tableColumn id="13" xr3:uid="{0980FD32-996C-4C62-B03D-A9EEC17F5968}" name="WTN_x000a_8/22" dataDxfId="46"/>
    <tableColumn id="18" xr3:uid="{556290AA-359E-4FA1-BE05-E81443EA5180}" name="WTN_x000a_10/22" dataDxfId="45"/>
    <tableColumn id="14" xr3:uid="{42BE3A44-79E8-461E-B5A1-0EC62D28FB61}" name="Diff_x000a_(UTR-WTN)" dataDxfId="44">
      <calculatedColumnFormula>IFERROR(Composite[[#This Row],[UTR
10/22]]-Composite[[#This Row],[WTN
10/22]],"")</calculatedColumnFormula>
    </tableColumn>
    <tableColumn id="15" xr3:uid="{580E47C8-A6D1-4BE1-A7B9-AA0080C906B1}" name="Instagram" dataDxfId="43"/>
    <tableColumn id="20" xr3:uid="{7B19081C-30C0-458D-93B1-42EF9366BB56}" name="*" dataDxfId="42"/>
    <tableColumn id="21" xr3:uid="{89756025-559D-4CE8-AE41-B7353777DA5C}" name="**" dataDxfId="4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D47960-6F9B-4D7A-BBB1-E53943543BEB}" name="Nations" displayName="Nations" ref="B2:F11" totalsRowShown="0" headerRowDxfId="40" dataDxfId="39">
  <autoFilter ref="B2:F11" xr:uid="{BFD47960-6F9B-4D7A-BBB1-E53943543BEB}"/>
  <tableColumns count="5">
    <tableColumn id="1" xr3:uid="{B84D4265-4AAB-4EF3-8D7D-537F7A905341}" name="Nation" dataDxfId="38"/>
    <tableColumn id="2" xr3:uid="{1CDE36C8-FF7F-4F39-B354-2065361FF8AD}" name="Context" dataDxfId="37"/>
    <tableColumn id="3" xr3:uid="{0FCC669C-B99C-46A2-B1E2-42879D0C448D}" name="Case Study 1" dataDxfId="36"/>
    <tableColumn id="4" xr3:uid="{13913C1E-76DD-40AE-A6DF-777820FF5FD2}" name="Case Study 2" dataDxfId="35"/>
    <tableColumn id="5" xr3:uid="{22987D5B-EA46-42A1-B86D-E3F619FD9EA5}" name="Additional Info" dataDxfId="34"/>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hyperlink" Target="https://www.tennisvlaanderen.be/uitslagen-klassementen-en-ranking?circuit=52&amp;season=10128113&amp;series=172&amp;search=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08B4-5D49-4525-B31C-66C098083AD1}">
  <sheetPr codeName="Sheet2">
    <pageSetUpPr fitToPage="1"/>
  </sheetPr>
  <dimension ref="A1:V98"/>
  <sheetViews>
    <sheetView showGridLines="0" topLeftCell="B1" zoomScale="78" zoomScaleNormal="78" workbookViewId="0">
      <pane ySplit="7" topLeftCell="A8" activePane="bottomLeft" state="frozen"/>
      <selection pane="bottomLeft" activeCell="C52" sqref="C52"/>
    </sheetView>
  </sheetViews>
  <sheetFormatPr defaultColWidth="27" defaultRowHeight="14.25" x14ac:dyDescent="0.25"/>
  <cols>
    <col min="1" max="1" width="3.5703125" style="18" customWidth="1"/>
    <col min="2" max="2" width="38" style="5" bestFit="1" customWidth="1"/>
    <col min="3" max="3" width="13.140625" style="5" bestFit="1" customWidth="1"/>
    <col min="4" max="4" width="15.85546875" style="45" bestFit="1" customWidth="1"/>
    <col min="5" max="5" width="22.5703125" style="5" bestFit="1" customWidth="1"/>
    <col min="6" max="8" width="10.140625" style="14" bestFit="1" customWidth="1"/>
    <col min="9" max="9" width="21.140625" style="14" bestFit="1" customWidth="1"/>
    <col min="10" max="10" width="14" style="14" bestFit="1" customWidth="1"/>
    <col min="11" max="11" width="20.5703125" style="32" bestFit="1" customWidth="1"/>
    <col min="12" max="12" width="27.5703125" style="14" bestFit="1" customWidth="1"/>
    <col min="13" max="13" width="28" style="5" bestFit="1" customWidth="1"/>
    <col min="14" max="14" width="18.85546875" style="5" bestFit="1" customWidth="1"/>
    <col min="15" max="15" width="13.85546875" style="5" bestFit="1" customWidth="1"/>
    <col min="16" max="18" width="10.42578125" style="5" bestFit="1" customWidth="1"/>
    <col min="19" max="19" width="17.140625" style="14" bestFit="1" customWidth="1"/>
    <col min="20" max="20" width="25.28515625" style="5" bestFit="1" customWidth="1"/>
    <col min="21" max="21" width="6.42578125" style="5" hidden="1" customWidth="1"/>
    <col min="22" max="22" width="7.28515625" style="5" hidden="1" customWidth="1"/>
    <col min="23" max="16384" width="27" style="5"/>
  </cols>
  <sheetData>
    <row r="1" spans="1:22" ht="18.75" customHeight="1" x14ac:dyDescent="0.25"/>
    <row r="2" spans="1:22" s="1" customFormat="1" ht="23.25" customHeight="1" x14ac:dyDescent="0.2">
      <c r="A2" s="18"/>
      <c r="B2" s="106"/>
      <c r="C2" s="106"/>
      <c r="D2" s="106"/>
      <c r="F2" s="17"/>
      <c r="G2" s="17"/>
      <c r="H2" s="17"/>
      <c r="I2" s="17"/>
      <c r="J2" s="15"/>
      <c r="K2" s="30"/>
      <c r="L2" s="15"/>
      <c r="M2" s="21"/>
      <c r="S2" s="15"/>
    </row>
    <row r="3" spans="1:22" s="1" customFormat="1" ht="25.5" customHeight="1" x14ac:dyDescent="0.2">
      <c r="A3" s="18"/>
      <c r="B3" s="12"/>
      <c r="C3" s="12"/>
      <c r="D3" s="41"/>
      <c r="F3" s="30"/>
      <c r="G3" s="30"/>
      <c r="H3" s="30"/>
      <c r="I3" s="30"/>
      <c r="J3" s="15"/>
      <c r="K3" s="30"/>
      <c r="L3" s="15"/>
      <c r="M3" s="90"/>
      <c r="N3" s="2"/>
      <c r="S3" s="15"/>
    </row>
    <row r="4" spans="1:22" s="1" customFormat="1" ht="22.5" customHeight="1" x14ac:dyDescent="0.2">
      <c r="A4" s="18"/>
      <c r="B4" s="12"/>
      <c r="C4" s="12"/>
      <c r="D4" s="41"/>
      <c r="F4" s="30"/>
      <c r="G4" s="30"/>
      <c r="H4" s="30"/>
      <c r="I4" s="30"/>
      <c r="J4" s="15"/>
      <c r="K4" s="30"/>
      <c r="L4" s="15"/>
      <c r="M4" s="21"/>
      <c r="S4" s="15"/>
    </row>
    <row r="5" spans="1:22" s="1" customFormat="1" ht="18" x14ac:dyDescent="0.2">
      <c r="A5" s="18"/>
      <c r="B5" s="12"/>
      <c r="C5" s="12"/>
      <c r="D5" s="41"/>
      <c r="F5" s="30"/>
      <c r="G5" s="30"/>
      <c r="H5" s="30"/>
      <c r="I5" s="30"/>
      <c r="J5" s="15"/>
      <c r="K5" s="30"/>
      <c r="L5" s="15"/>
      <c r="M5" s="21"/>
      <c r="S5" s="15"/>
    </row>
    <row r="6" spans="1:22" s="1" customFormat="1" ht="15" x14ac:dyDescent="0.25">
      <c r="A6" s="18"/>
      <c r="B6" s="8"/>
      <c r="C6" s="7"/>
      <c r="D6" s="42"/>
      <c r="F6" s="16"/>
      <c r="G6" s="16"/>
      <c r="H6" s="16"/>
      <c r="I6" s="16"/>
      <c r="J6" s="16"/>
      <c r="K6" s="31"/>
      <c r="L6" s="33"/>
      <c r="M6" s="20"/>
      <c r="N6" s="7"/>
      <c r="O6" s="7"/>
      <c r="P6" s="7"/>
      <c r="Q6" s="7"/>
      <c r="R6" s="7"/>
      <c r="S6" s="17"/>
      <c r="T6" s="7"/>
    </row>
    <row r="7" spans="1:22" s="19" customFormat="1" ht="30" x14ac:dyDescent="0.25">
      <c r="B7" s="23" t="s">
        <v>0</v>
      </c>
      <c r="C7" s="24" t="s">
        <v>1</v>
      </c>
      <c r="D7" s="44" t="s">
        <v>2</v>
      </c>
      <c r="E7" s="24" t="s">
        <v>89</v>
      </c>
      <c r="F7" s="25" t="s">
        <v>101</v>
      </c>
      <c r="G7" s="25" t="s">
        <v>102</v>
      </c>
      <c r="H7" s="25" t="s">
        <v>103</v>
      </c>
      <c r="I7" s="25" t="s">
        <v>81</v>
      </c>
      <c r="J7" s="25" t="s">
        <v>5</v>
      </c>
      <c r="K7" s="25" t="s">
        <v>90</v>
      </c>
      <c r="L7" s="25" t="s">
        <v>100</v>
      </c>
      <c r="M7" s="24" t="s">
        <v>385</v>
      </c>
      <c r="N7" s="95" t="s">
        <v>9</v>
      </c>
      <c r="O7" s="24" t="s">
        <v>10</v>
      </c>
      <c r="P7" s="24" t="s">
        <v>105</v>
      </c>
      <c r="Q7" s="24" t="s">
        <v>104</v>
      </c>
      <c r="R7" s="24" t="s">
        <v>106</v>
      </c>
      <c r="S7" s="25" t="s">
        <v>91</v>
      </c>
      <c r="T7" s="24" t="s">
        <v>12</v>
      </c>
      <c r="U7" s="24" t="s">
        <v>383</v>
      </c>
      <c r="V7" s="26" t="s">
        <v>384</v>
      </c>
    </row>
    <row r="8" spans="1:22" ht="14.25" customHeight="1" x14ac:dyDescent="0.25">
      <c r="B8" s="92" t="s">
        <v>140</v>
      </c>
      <c r="C8" s="88" t="s">
        <v>24</v>
      </c>
      <c r="D8" s="94">
        <v>38075</v>
      </c>
      <c r="E8" s="88" t="s">
        <v>76</v>
      </c>
      <c r="F8" s="89">
        <v>10.83</v>
      </c>
      <c r="G8" s="89">
        <v>11.39</v>
      </c>
      <c r="H8" s="89">
        <v>11.48</v>
      </c>
      <c r="I8" s="89">
        <f>IFERROR(IF(AND(LEN(Composite[[#This Row],[UTR
8/22]])&gt;0,LEN(Composite[[#This Row],[UTR
10/22]])&gt;0),Composite[[#This Row],[UTR
10/22]]-Composite[[#This Row],[UTR
8/22]],""),"")</f>
        <v>8.9999999999999858E-2</v>
      </c>
      <c r="J8" s="89">
        <v>10.74</v>
      </c>
      <c r="K8" s="89">
        <v>11.49</v>
      </c>
      <c r="L8" s="89">
        <v>11.52</v>
      </c>
      <c r="M8" s="105" t="s">
        <v>240</v>
      </c>
      <c r="N8" s="104" t="s">
        <v>39</v>
      </c>
      <c r="O8" s="93" t="s">
        <v>14</v>
      </c>
      <c r="P8" s="93">
        <v>10.1</v>
      </c>
      <c r="Q8" s="88" t="s">
        <v>196</v>
      </c>
      <c r="R8" s="88" t="s">
        <v>196</v>
      </c>
      <c r="S8" s="89" t="str">
        <f>IFERROR(Composite[[#This Row],[UTR
10/22]]-Composite[[#This Row],[WTN
10/22]],"")</f>
        <v/>
      </c>
      <c r="T8" s="88" t="s">
        <v>332</v>
      </c>
      <c r="U8" s="88" t="s">
        <v>296</v>
      </c>
      <c r="V8" s="103"/>
    </row>
    <row r="9" spans="1:22" ht="14.25" customHeight="1" x14ac:dyDescent="0.25">
      <c r="B9" s="92" t="s">
        <v>141</v>
      </c>
      <c r="C9" s="88" t="s">
        <v>25</v>
      </c>
      <c r="D9" s="94">
        <v>38128</v>
      </c>
      <c r="E9" s="88" t="s">
        <v>76</v>
      </c>
      <c r="F9" s="89">
        <v>11.05</v>
      </c>
      <c r="G9" s="89">
        <v>11.22</v>
      </c>
      <c r="H9" s="89">
        <v>11.38</v>
      </c>
      <c r="I9" s="89">
        <f>IFERROR(IF(AND(LEN(Composite[[#This Row],[UTR
8/22]])&gt;0,LEN(Composite[[#This Row],[UTR
10/22]])&gt;0),Composite[[#This Row],[UTR
10/22]]-Composite[[#This Row],[UTR
8/22]],""),"")</f>
        <v>0.16000000000000014</v>
      </c>
      <c r="J9" s="89">
        <v>10.79</v>
      </c>
      <c r="K9" s="89">
        <v>11.41</v>
      </c>
      <c r="L9" s="89" t="s">
        <v>15</v>
      </c>
      <c r="M9" s="105" t="s">
        <v>241</v>
      </c>
      <c r="N9" s="104" t="s">
        <v>18</v>
      </c>
      <c r="O9" s="93" t="s">
        <v>14</v>
      </c>
      <c r="P9" s="93"/>
      <c r="Q9" s="88" t="s">
        <v>196</v>
      </c>
      <c r="R9" s="88" t="s">
        <v>196</v>
      </c>
      <c r="S9" s="89" t="str">
        <f>IFERROR(Composite[[#This Row],[UTR
10/22]]-Composite[[#This Row],[WTN
10/22]],"")</f>
        <v/>
      </c>
      <c r="T9" s="88" t="s">
        <v>333</v>
      </c>
      <c r="U9" s="88" t="s">
        <v>296</v>
      </c>
      <c r="V9" s="103"/>
    </row>
    <row r="10" spans="1:22" x14ac:dyDescent="0.25">
      <c r="B10" s="92" t="s">
        <v>143</v>
      </c>
      <c r="C10" s="88" t="s">
        <v>19</v>
      </c>
      <c r="D10" s="94">
        <v>38156</v>
      </c>
      <c r="E10" s="88" t="s">
        <v>76</v>
      </c>
      <c r="F10" s="89">
        <v>10.89</v>
      </c>
      <c r="G10" s="89">
        <v>10.91</v>
      </c>
      <c r="H10" s="89">
        <v>11.19</v>
      </c>
      <c r="I10" s="89">
        <f>IFERROR(IF(AND(LEN(Composite[[#This Row],[UTR
8/22]])&gt;0,LEN(Composite[[#This Row],[UTR
10/22]])&gt;0),Composite[[#This Row],[UTR
10/22]]-Composite[[#This Row],[UTR
8/22]],""),"")</f>
        <v>0.27999999999999936</v>
      </c>
      <c r="J10" s="89">
        <v>11.02</v>
      </c>
      <c r="K10" s="89">
        <v>11.26</v>
      </c>
      <c r="L10" s="89">
        <v>11.21</v>
      </c>
      <c r="M10" s="105" t="s">
        <v>243</v>
      </c>
      <c r="N10" s="104" t="s">
        <v>18</v>
      </c>
      <c r="O10" s="93" t="s">
        <v>14</v>
      </c>
      <c r="P10" s="93"/>
      <c r="Q10" s="88" t="s">
        <v>196</v>
      </c>
      <c r="R10" s="88" t="s">
        <v>196</v>
      </c>
      <c r="S10" s="89" t="str">
        <f>IFERROR(Composite[[#This Row],[UTR
10/22]]-Composite[[#This Row],[WTN
10/22]],"")</f>
        <v/>
      </c>
      <c r="T10" s="88" t="s">
        <v>335</v>
      </c>
      <c r="U10" s="88"/>
      <c r="V10" s="103"/>
    </row>
    <row r="11" spans="1:22" x14ac:dyDescent="0.25">
      <c r="B11" s="92" t="s">
        <v>146</v>
      </c>
      <c r="C11" s="88" t="s">
        <v>25</v>
      </c>
      <c r="D11" s="94">
        <v>38187</v>
      </c>
      <c r="E11" s="88" t="s">
        <v>76</v>
      </c>
      <c r="F11" s="89">
        <v>10.5</v>
      </c>
      <c r="G11" s="89">
        <v>10.62</v>
      </c>
      <c r="H11" s="89">
        <v>11.17</v>
      </c>
      <c r="I11" s="89">
        <f>IFERROR(IF(AND(LEN(Composite[[#This Row],[UTR
8/22]])&gt;0,LEN(Composite[[#This Row],[UTR
10/22]])&gt;0),Composite[[#This Row],[UTR
10/22]]-Composite[[#This Row],[UTR
8/22]],""),"")</f>
        <v>0.55000000000000071</v>
      </c>
      <c r="J11" s="89">
        <v>10.81</v>
      </c>
      <c r="K11" s="89">
        <v>11.23</v>
      </c>
      <c r="L11" s="89" t="s">
        <v>15</v>
      </c>
      <c r="M11" s="105" t="s">
        <v>242</v>
      </c>
      <c r="N11" s="104" t="s">
        <v>42</v>
      </c>
      <c r="O11" s="93" t="s">
        <v>14</v>
      </c>
      <c r="P11" s="93">
        <v>11.2</v>
      </c>
      <c r="Q11" s="88">
        <v>10.5</v>
      </c>
      <c r="R11" s="88" t="s">
        <v>196</v>
      </c>
      <c r="S11" s="89" t="str">
        <f>IFERROR(Composite[[#This Row],[UTR
10/22]]-Composite[[#This Row],[WTN
10/22]],"")</f>
        <v/>
      </c>
      <c r="T11" s="88" t="s">
        <v>337</v>
      </c>
      <c r="U11" s="88" t="s">
        <v>296</v>
      </c>
      <c r="V11" s="103"/>
    </row>
    <row r="12" spans="1:22" x14ac:dyDescent="0.25">
      <c r="B12" s="92" t="s">
        <v>142</v>
      </c>
      <c r="C12" s="88" t="s">
        <v>29</v>
      </c>
      <c r="D12" s="94">
        <v>37872</v>
      </c>
      <c r="E12" s="88" t="s">
        <v>76</v>
      </c>
      <c r="F12" s="89">
        <v>10.89</v>
      </c>
      <c r="G12" s="89">
        <v>11.09</v>
      </c>
      <c r="H12" s="89">
        <v>10.97</v>
      </c>
      <c r="I12" s="89">
        <f>IFERROR(IF(AND(LEN(Composite[[#This Row],[UTR
8/22]])&gt;0,LEN(Composite[[#This Row],[UTR
10/22]])&gt;0),Composite[[#This Row],[UTR
10/22]]-Composite[[#This Row],[UTR
8/22]],""),"")</f>
        <v>-0.11999999999999922</v>
      </c>
      <c r="J12" s="89">
        <v>10.91</v>
      </c>
      <c r="K12" s="89">
        <v>11.02</v>
      </c>
      <c r="L12" s="89">
        <v>11.1</v>
      </c>
      <c r="M12" s="105" t="s">
        <v>201</v>
      </c>
      <c r="N12" s="104" t="s">
        <v>31</v>
      </c>
      <c r="O12" s="93" t="s">
        <v>14</v>
      </c>
      <c r="P12" s="93">
        <v>15.2</v>
      </c>
      <c r="Q12" s="88" t="s">
        <v>196</v>
      </c>
      <c r="R12" s="88" t="s">
        <v>196</v>
      </c>
      <c r="S12" s="89" t="str">
        <f>IFERROR(Composite[[#This Row],[UTR
10/22]]-Composite[[#This Row],[WTN
10/22]],"")</f>
        <v/>
      </c>
      <c r="T12" s="88" t="s">
        <v>334</v>
      </c>
      <c r="U12" s="88" t="s">
        <v>296</v>
      </c>
      <c r="V12" s="103" t="s">
        <v>296</v>
      </c>
    </row>
    <row r="13" spans="1:22" x14ac:dyDescent="0.25">
      <c r="B13" s="92" t="s">
        <v>107</v>
      </c>
      <c r="C13" s="88" t="s">
        <v>24</v>
      </c>
      <c r="D13" s="94">
        <v>37894</v>
      </c>
      <c r="E13" s="88" t="s">
        <v>88</v>
      </c>
      <c r="F13" s="89">
        <v>10.86</v>
      </c>
      <c r="G13" s="89">
        <v>10.9</v>
      </c>
      <c r="H13" s="89">
        <v>10.95</v>
      </c>
      <c r="I13" s="89">
        <f>IFERROR(IF(AND(LEN(Composite[[#This Row],[UTR
8/22]])&gt;0,LEN(Composite[[#This Row],[UTR
10/22]])&gt;0),Composite[[#This Row],[UTR
10/22]]-Composite[[#This Row],[UTR
8/22]],""),"")</f>
        <v>4.9999999999998934E-2</v>
      </c>
      <c r="J13" s="89">
        <v>10.59</v>
      </c>
      <c r="K13" s="89">
        <v>10.95</v>
      </c>
      <c r="L13" s="89">
        <v>10.97</v>
      </c>
      <c r="M13" s="105" t="s">
        <v>197</v>
      </c>
      <c r="N13" s="104" t="s">
        <v>92</v>
      </c>
      <c r="O13" s="93" t="s">
        <v>14</v>
      </c>
      <c r="P13" s="93"/>
      <c r="Q13" s="88" t="s">
        <v>196</v>
      </c>
      <c r="R13" s="88" t="s">
        <v>196</v>
      </c>
      <c r="S13" s="89" t="str">
        <f>IFERROR(Composite[[#This Row],[UTR
10/22]]-Composite[[#This Row],[WTN
10/22]],"")</f>
        <v/>
      </c>
      <c r="T13" s="88"/>
      <c r="U13" s="88"/>
      <c r="V13" s="103"/>
    </row>
    <row r="14" spans="1:22" x14ac:dyDescent="0.25">
      <c r="B14" s="92" t="s">
        <v>144</v>
      </c>
      <c r="C14" s="88" t="s">
        <v>24</v>
      </c>
      <c r="D14" s="94">
        <v>38301</v>
      </c>
      <c r="E14" s="88" t="s">
        <v>76</v>
      </c>
      <c r="F14" s="89">
        <v>10.7</v>
      </c>
      <c r="G14" s="89">
        <v>10.77</v>
      </c>
      <c r="H14" s="89">
        <v>10.8</v>
      </c>
      <c r="I14" s="89">
        <f>IFERROR(IF(AND(LEN(Composite[[#This Row],[UTR
8/22]])&gt;0,LEN(Composite[[#This Row],[UTR
10/22]])&gt;0),Composite[[#This Row],[UTR
10/22]]-Composite[[#This Row],[UTR
8/22]],""),"")</f>
        <v>3.0000000000001137E-2</v>
      </c>
      <c r="J14" s="89">
        <v>10.45</v>
      </c>
      <c r="K14" s="89">
        <v>10.79</v>
      </c>
      <c r="L14" s="89">
        <v>10.96</v>
      </c>
      <c r="M14" s="105" t="s">
        <v>244</v>
      </c>
      <c r="N14" s="104" t="s">
        <v>17</v>
      </c>
      <c r="O14" s="93" t="s">
        <v>14</v>
      </c>
      <c r="P14" s="93">
        <v>10.1</v>
      </c>
      <c r="Q14" s="88">
        <v>9.9</v>
      </c>
      <c r="R14" s="88">
        <v>10.3</v>
      </c>
      <c r="S14" s="89">
        <f>IFERROR(Composite[[#This Row],[UTR
10/22]]-Composite[[#This Row],[WTN
10/22]],"")</f>
        <v>0.5</v>
      </c>
      <c r="T14" s="88" t="s">
        <v>336</v>
      </c>
      <c r="U14" s="88"/>
      <c r="V14" s="103"/>
    </row>
    <row r="15" spans="1:22" ht="14.25" customHeight="1" x14ac:dyDescent="0.25">
      <c r="B15" s="92" t="s">
        <v>115</v>
      </c>
      <c r="C15" s="88" t="s">
        <v>13</v>
      </c>
      <c r="D15" s="94">
        <v>39029</v>
      </c>
      <c r="E15" s="88" t="s">
        <v>74</v>
      </c>
      <c r="F15" s="89">
        <v>10.050000000000001</v>
      </c>
      <c r="G15" s="89">
        <v>10.49</v>
      </c>
      <c r="H15" s="89">
        <v>10.72</v>
      </c>
      <c r="I15" s="89">
        <f>IFERROR(IF(AND(LEN(Composite[[#This Row],[UTR
8/22]])&gt;0,LEN(Composite[[#This Row],[UTR
10/22]])&gt;0),Composite[[#This Row],[UTR
10/22]]-Composite[[#This Row],[UTR
8/22]],""),"")</f>
        <v>0.23000000000000043</v>
      </c>
      <c r="J15" s="89">
        <v>9.8699999999999992</v>
      </c>
      <c r="K15" s="89">
        <v>10.82</v>
      </c>
      <c r="L15" s="89" t="s">
        <v>15</v>
      </c>
      <c r="M15" s="105" t="s">
        <v>206</v>
      </c>
      <c r="N15" s="104" t="s">
        <v>44</v>
      </c>
      <c r="O15" s="93" t="s">
        <v>14</v>
      </c>
      <c r="P15" s="93">
        <v>15.7</v>
      </c>
      <c r="Q15" s="88">
        <v>14.5</v>
      </c>
      <c r="R15" s="88">
        <v>11.9</v>
      </c>
      <c r="S15" s="89">
        <f>IFERROR(Composite[[#This Row],[UTR
10/22]]-Composite[[#This Row],[WTN
10/22]],"")</f>
        <v>-1.1799999999999997</v>
      </c>
      <c r="T15" s="88" t="s">
        <v>306</v>
      </c>
      <c r="U15" s="88" t="s">
        <v>296</v>
      </c>
      <c r="V15" s="103" t="s">
        <v>296</v>
      </c>
    </row>
    <row r="16" spans="1:22" x14ac:dyDescent="0.25">
      <c r="B16" s="92" t="s">
        <v>136</v>
      </c>
      <c r="C16" s="88" t="s">
        <v>25</v>
      </c>
      <c r="D16" s="94">
        <v>39402</v>
      </c>
      <c r="E16" s="88" t="s">
        <v>74</v>
      </c>
      <c r="F16" s="89"/>
      <c r="G16" s="89"/>
      <c r="H16" s="89">
        <v>10.72</v>
      </c>
      <c r="I16" s="89" t="str">
        <f>IFERROR(IF(AND(LEN(Composite[[#This Row],[UTR
8/22]])&gt;0,LEN(Composite[[#This Row],[UTR
10/22]])&gt;0),Composite[[#This Row],[UTR
10/22]]-Composite[[#This Row],[UTR
8/22]],""),"")</f>
        <v/>
      </c>
      <c r="J16" s="89">
        <v>9.75</v>
      </c>
      <c r="K16" s="89">
        <v>10.8</v>
      </c>
      <c r="L16" s="89" t="s">
        <v>15</v>
      </c>
      <c r="M16" s="105" t="s">
        <v>208</v>
      </c>
      <c r="N16" s="104" t="s">
        <v>38</v>
      </c>
      <c r="O16" s="93"/>
      <c r="P16" s="93"/>
      <c r="Q16" s="88"/>
      <c r="R16" s="88">
        <v>13.5</v>
      </c>
      <c r="S16" s="89">
        <f>IFERROR(Composite[[#This Row],[UTR
10/22]]-Composite[[#This Row],[WTN
10/22]],"")</f>
        <v>-2.7799999999999994</v>
      </c>
      <c r="T16" s="88" t="s">
        <v>324</v>
      </c>
      <c r="U16" s="88" t="s">
        <v>296</v>
      </c>
      <c r="V16" s="103" t="s">
        <v>296</v>
      </c>
    </row>
    <row r="17" spans="2:22" x14ac:dyDescent="0.25">
      <c r="B17" s="92" t="s">
        <v>113</v>
      </c>
      <c r="C17" s="88" t="s">
        <v>29</v>
      </c>
      <c r="D17" s="94">
        <v>38969</v>
      </c>
      <c r="E17" s="88" t="s">
        <v>74</v>
      </c>
      <c r="F17" s="89">
        <v>10.54</v>
      </c>
      <c r="G17" s="89">
        <v>10.58</v>
      </c>
      <c r="H17" s="89">
        <v>10.7</v>
      </c>
      <c r="I17" s="89">
        <f>IFERROR(IF(AND(LEN(Composite[[#This Row],[UTR
8/22]])&gt;0,LEN(Composite[[#This Row],[UTR
10/22]])&gt;0),Composite[[#This Row],[UTR
10/22]]-Composite[[#This Row],[UTR
8/22]],""),"")</f>
        <v>0.11999999999999922</v>
      </c>
      <c r="J17" s="89">
        <v>10.050000000000001</v>
      </c>
      <c r="K17" s="89">
        <v>10.69</v>
      </c>
      <c r="L17" s="89">
        <v>10.75</v>
      </c>
      <c r="M17" s="105" t="s">
        <v>204</v>
      </c>
      <c r="N17" s="104" t="s">
        <v>23</v>
      </c>
      <c r="O17" s="93">
        <v>40</v>
      </c>
      <c r="P17" s="93">
        <v>13.6</v>
      </c>
      <c r="Q17" s="88">
        <v>12.2</v>
      </c>
      <c r="R17" s="88">
        <v>12.2</v>
      </c>
      <c r="S17" s="89">
        <f>IFERROR(Composite[[#This Row],[UTR
10/22]]-Composite[[#This Row],[WTN
10/22]],"")</f>
        <v>-1.5</v>
      </c>
      <c r="T17" s="88" t="s">
        <v>304</v>
      </c>
      <c r="U17" s="88" t="s">
        <v>296</v>
      </c>
      <c r="V17" s="103"/>
    </row>
    <row r="18" spans="2:22" x14ac:dyDescent="0.25">
      <c r="B18" s="92" t="s">
        <v>111</v>
      </c>
      <c r="C18" s="88" t="s">
        <v>29</v>
      </c>
      <c r="D18" s="94">
        <v>39151</v>
      </c>
      <c r="E18" s="88" t="s">
        <v>74</v>
      </c>
      <c r="F18" s="89">
        <v>10.71</v>
      </c>
      <c r="G18" s="89">
        <v>10.71</v>
      </c>
      <c r="H18" s="89">
        <v>10.68</v>
      </c>
      <c r="I18" s="89">
        <f>IFERROR(IF(AND(LEN(Composite[[#This Row],[UTR
8/22]])&gt;0,LEN(Composite[[#This Row],[UTR
10/22]])&gt;0),Composite[[#This Row],[UTR
10/22]]-Composite[[#This Row],[UTR
8/22]],""),"")</f>
        <v>-3.0000000000001137E-2</v>
      </c>
      <c r="J18" s="89">
        <v>10.08</v>
      </c>
      <c r="K18" s="89">
        <v>10.7</v>
      </c>
      <c r="L18" s="89">
        <v>10.85</v>
      </c>
      <c r="M18" s="105" t="s">
        <v>203</v>
      </c>
      <c r="N18" s="104" t="s">
        <v>20</v>
      </c>
      <c r="O18" s="93">
        <v>24</v>
      </c>
      <c r="P18" s="93">
        <v>13.2</v>
      </c>
      <c r="Q18" s="88">
        <v>12.1</v>
      </c>
      <c r="R18" s="88">
        <v>11.9</v>
      </c>
      <c r="S18" s="89">
        <f>IFERROR(Composite[[#This Row],[UTR
10/22]]-Composite[[#This Row],[WTN
10/22]],"")</f>
        <v>-1.2200000000000006</v>
      </c>
      <c r="T18" s="88" t="s">
        <v>302</v>
      </c>
      <c r="U18" s="88" t="s">
        <v>296</v>
      </c>
      <c r="V18" s="103"/>
    </row>
    <row r="19" spans="2:22" x14ac:dyDescent="0.25">
      <c r="B19" s="92" t="s">
        <v>169</v>
      </c>
      <c r="C19" s="88" t="s">
        <v>29</v>
      </c>
      <c r="D19" s="94">
        <v>37994</v>
      </c>
      <c r="E19" s="88" t="s">
        <v>75</v>
      </c>
      <c r="F19" s="89">
        <v>10.87</v>
      </c>
      <c r="G19" s="89">
        <v>10.92</v>
      </c>
      <c r="H19" s="89">
        <v>10.68</v>
      </c>
      <c r="I19" s="89">
        <f>IFERROR(IF(AND(LEN(Composite[[#This Row],[UTR
8/22]])&gt;0,LEN(Composite[[#This Row],[UTR
10/22]])&gt;0),Composite[[#This Row],[UTR
10/22]]-Composite[[#This Row],[UTR
8/22]],""),"")</f>
        <v>-0.24000000000000021</v>
      </c>
      <c r="J19" s="89">
        <v>9.6199999999999992</v>
      </c>
      <c r="K19" s="89">
        <v>10.71</v>
      </c>
      <c r="L19" s="89">
        <v>11.01</v>
      </c>
      <c r="M19" s="105" t="s">
        <v>278</v>
      </c>
      <c r="N19" s="104" t="s">
        <v>32</v>
      </c>
      <c r="O19" s="93" t="s">
        <v>14</v>
      </c>
      <c r="P19" s="93"/>
      <c r="Q19" s="88" t="s">
        <v>196</v>
      </c>
      <c r="R19" s="88" t="s">
        <v>196</v>
      </c>
      <c r="S19" s="89" t="str">
        <f>IFERROR(Composite[[#This Row],[UTR
10/22]]-Composite[[#This Row],[WTN
10/22]],"")</f>
        <v/>
      </c>
      <c r="T19" s="88" t="s">
        <v>358</v>
      </c>
      <c r="U19" s="88"/>
      <c r="V19" s="103"/>
    </row>
    <row r="20" spans="2:22" x14ac:dyDescent="0.25">
      <c r="B20" s="92" t="s">
        <v>114</v>
      </c>
      <c r="C20" s="88" t="s">
        <v>29</v>
      </c>
      <c r="D20" s="94">
        <v>39162</v>
      </c>
      <c r="E20" s="88" t="s">
        <v>74</v>
      </c>
      <c r="F20" s="89">
        <v>10.46</v>
      </c>
      <c r="G20" s="89">
        <v>10.53</v>
      </c>
      <c r="H20" s="89">
        <v>10.67</v>
      </c>
      <c r="I20" s="89">
        <f>IFERROR(IF(AND(LEN(Composite[[#This Row],[UTR
8/22]])&gt;0,LEN(Composite[[#This Row],[UTR
10/22]])&gt;0),Composite[[#This Row],[UTR
10/22]]-Composite[[#This Row],[UTR
8/22]],""),"")</f>
        <v>0.14000000000000057</v>
      </c>
      <c r="J20" s="89">
        <v>10.17</v>
      </c>
      <c r="K20" s="89">
        <v>10.56</v>
      </c>
      <c r="L20" s="89" t="s">
        <v>15</v>
      </c>
      <c r="M20" s="105" t="s">
        <v>205</v>
      </c>
      <c r="N20" s="104" t="s">
        <v>16</v>
      </c>
      <c r="O20" s="93">
        <v>41</v>
      </c>
      <c r="P20" s="93">
        <v>13.6</v>
      </c>
      <c r="Q20" s="88">
        <v>12.7</v>
      </c>
      <c r="R20" s="88">
        <v>13.3</v>
      </c>
      <c r="S20" s="89">
        <f>IFERROR(Composite[[#This Row],[UTR
10/22]]-Composite[[#This Row],[WTN
10/22]],"")</f>
        <v>-2.6300000000000008</v>
      </c>
      <c r="T20" s="88" t="s">
        <v>305</v>
      </c>
      <c r="U20" s="88" t="s">
        <v>296</v>
      </c>
      <c r="V20" s="103"/>
    </row>
    <row r="21" spans="2:22" x14ac:dyDescent="0.25">
      <c r="B21" s="92" t="s">
        <v>145</v>
      </c>
      <c r="C21" s="88" t="s">
        <v>24</v>
      </c>
      <c r="D21" s="94">
        <v>38032</v>
      </c>
      <c r="E21" s="88" t="s">
        <v>76</v>
      </c>
      <c r="F21" s="89">
        <v>10.73</v>
      </c>
      <c r="G21" s="89">
        <v>10.67</v>
      </c>
      <c r="H21" s="89">
        <v>10.64</v>
      </c>
      <c r="I21" s="89">
        <f>IFERROR(IF(AND(LEN(Composite[[#This Row],[UTR
8/22]])&gt;0,LEN(Composite[[#This Row],[UTR
10/22]])&gt;0),Composite[[#This Row],[UTR
10/22]]-Composite[[#This Row],[UTR
8/22]],""),"")</f>
        <v>-2.9999999999999361E-2</v>
      </c>
      <c r="J21" s="89">
        <v>10.42</v>
      </c>
      <c r="K21" s="89">
        <v>10.74</v>
      </c>
      <c r="L21" s="89">
        <v>10.85</v>
      </c>
      <c r="M21" s="105" t="s">
        <v>245</v>
      </c>
      <c r="N21" s="104" t="s">
        <v>96</v>
      </c>
      <c r="O21" s="93" t="s">
        <v>14</v>
      </c>
      <c r="P21" s="93">
        <v>10.7</v>
      </c>
      <c r="Q21" s="88">
        <v>10</v>
      </c>
      <c r="R21" s="88">
        <v>10</v>
      </c>
      <c r="S21" s="89">
        <f>IFERROR(Composite[[#This Row],[UTR
10/22]]-Composite[[#This Row],[WTN
10/22]],"")</f>
        <v>0.64000000000000057</v>
      </c>
      <c r="T21" s="88"/>
      <c r="U21" s="88"/>
      <c r="V21" s="103"/>
    </row>
    <row r="22" spans="2:22" x14ac:dyDescent="0.25">
      <c r="B22" s="92" t="s">
        <v>112</v>
      </c>
      <c r="C22" s="88" t="s">
        <v>22</v>
      </c>
      <c r="D22" s="94">
        <v>38746</v>
      </c>
      <c r="E22" s="88" t="s">
        <v>74</v>
      </c>
      <c r="F22" s="89">
        <v>10.6</v>
      </c>
      <c r="G22" s="89">
        <v>10.61</v>
      </c>
      <c r="H22" s="89">
        <v>10.56</v>
      </c>
      <c r="I22" s="89">
        <f>IFERROR(IF(AND(LEN(Composite[[#This Row],[UTR
8/22]])&gt;0,LEN(Composite[[#This Row],[UTR
10/22]])&gt;0),Composite[[#This Row],[UTR
10/22]]-Composite[[#This Row],[UTR
8/22]],""),"")</f>
        <v>-4.9999999999998934E-2</v>
      </c>
      <c r="J22" s="89">
        <v>9.81</v>
      </c>
      <c r="K22" s="89">
        <v>10.49</v>
      </c>
      <c r="L22" s="89">
        <v>10.61</v>
      </c>
      <c r="M22" s="105" t="s">
        <v>202</v>
      </c>
      <c r="N22" s="104" t="s">
        <v>20</v>
      </c>
      <c r="O22" s="93">
        <v>20</v>
      </c>
      <c r="P22" s="93">
        <v>13.1</v>
      </c>
      <c r="Q22" s="88">
        <v>12.3</v>
      </c>
      <c r="R22" s="88">
        <v>12.6</v>
      </c>
      <c r="S22" s="89">
        <f>IFERROR(Composite[[#This Row],[UTR
10/22]]-Composite[[#This Row],[WTN
10/22]],"")</f>
        <v>-2.0399999999999991</v>
      </c>
      <c r="T22" s="88" t="s">
        <v>303</v>
      </c>
      <c r="U22" s="88"/>
      <c r="V22" s="103"/>
    </row>
    <row r="23" spans="2:22" x14ac:dyDescent="0.25">
      <c r="B23" s="92" t="s">
        <v>147</v>
      </c>
      <c r="C23" s="88" t="s">
        <v>28</v>
      </c>
      <c r="D23" s="94">
        <v>38285</v>
      </c>
      <c r="E23" s="88" t="s">
        <v>76</v>
      </c>
      <c r="F23" s="89">
        <v>10.37</v>
      </c>
      <c r="G23" s="89">
        <v>10.42</v>
      </c>
      <c r="H23" s="89">
        <v>10.56</v>
      </c>
      <c r="I23" s="89">
        <f>IFERROR(IF(AND(LEN(Composite[[#This Row],[UTR
8/22]])&gt;0,LEN(Composite[[#This Row],[UTR
10/22]])&gt;0),Composite[[#This Row],[UTR
10/22]]-Composite[[#This Row],[UTR
8/22]],""),"")</f>
        <v>0.14000000000000057</v>
      </c>
      <c r="J23" s="89">
        <v>10.47</v>
      </c>
      <c r="K23" s="89">
        <v>10.51</v>
      </c>
      <c r="L23" s="89">
        <v>10.58</v>
      </c>
      <c r="M23" s="105" t="s">
        <v>246</v>
      </c>
      <c r="N23" s="104" t="s">
        <v>16</v>
      </c>
      <c r="O23" s="93" t="s">
        <v>14</v>
      </c>
      <c r="P23" s="93"/>
      <c r="Q23" s="88">
        <v>13.1</v>
      </c>
      <c r="R23" s="88">
        <v>12.8</v>
      </c>
      <c r="S23" s="89">
        <f>IFERROR(Composite[[#This Row],[UTR
10/22]]-Composite[[#This Row],[WTN
10/22]],"")</f>
        <v>-2.2400000000000002</v>
      </c>
      <c r="T23" s="88" t="s">
        <v>338</v>
      </c>
      <c r="U23" s="88" t="s">
        <v>296</v>
      </c>
      <c r="V23" s="103"/>
    </row>
    <row r="24" spans="2:22" x14ac:dyDescent="0.25">
      <c r="B24" s="92" t="s">
        <v>148</v>
      </c>
      <c r="C24" s="88" t="s">
        <v>25</v>
      </c>
      <c r="D24" s="94">
        <v>38468</v>
      </c>
      <c r="E24" s="88" t="s">
        <v>76</v>
      </c>
      <c r="F24" s="89">
        <v>10.49</v>
      </c>
      <c r="G24" s="89">
        <v>10.41</v>
      </c>
      <c r="H24" s="89">
        <v>10.44</v>
      </c>
      <c r="I24" s="89">
        <f>IFERROR(IF(AND(LEN(Composite[[#This Row],[UTR
8/22]])&gt;0,LEN(Composite[[#This Row],[UTR
10/22]])&gt;0),Composite[[#This Row],[UTR
10/22]]-Composite[[#This Row],[UTR
8/22]],""),"")</f>
        <v>2.9999999999999361E-2</v>
      </c>
      <c r="J24" s="89">
        <v>9.91</v>
      </c>
      <c r="K24" s="89">
        <v>10.41</v>
      </c>
      <c r="L24" s="89">
        <v>10.54</v>
      </c>
      <c r="M24" s="105" t="s">
        <v>247</v>
      </c>
      <c r="N24" s="104" t="s">
        <v>79</v>
      </c>
      <c r="O24" s="93">
        <v>6</v>
      </c>
      <c r="P24" s="93">
        <v>13.3</v>
      </c>
      <c r="Q24" s="88">
        <v>13.3</v>
      </c>
      <c r="R24" s="88">
        <v>12.4</v>
      </c>
      <c r="S24" s="89">
        <f>IFERROR(Composite[[#This Row],[UTR
10/22]]-Composite[[#This Row],[WTN
10/22]],"")</f>
        <v>-1.9600000000000009</v>
      </c>
      <c r="T24" s="88" t="s">
        <v>339</v>
      </c>
      <c r="U24" s="88"/>
      <c r="V24" s="103" t="s">
        <v>296</v>
      </c>
    </row>
    <row r="25" spans="2:22" x14ac:dyDescent="0.25">
      <c r="B25" s="92" t="s">
        <v>116</v>
      </c>
      <c r="C25" s="88" t="s">
        <v>22</v>
      </c>
      <c r="D25" s="94">
        <v>38940</v>
      </c>
      <c r="E25" s="88" t="s">
        <v>74</v>
      </c>
      <c r="F25" s="89">
        <v>10.28</v>
      </c>
      <c r="G25" s="89">
        <v>10.29</v>
      </c>
      <c r="H25" s="89">
        <v>10.32</v>
      </c>
      <c r="I25" s="89">
        <f>IFERROR(IF(AND(LEN(Composite[[#This Row],[UTR
8/22]])&gt;0,LEN(Composite[[#This Row],[UTR
10/22]])&gt;0),Composite[[#This Row],[UTR
10/22]]-Composite[[#This Row],[UTR
8/22]],""),"")</f>
        <v>3.0000000000001137E-2</v>
      </c>
      <c r="J25" s="89">
        <v>9.6999999999999993</v>
      </c>
      <c r="K25" s="89">
        <v>10.24</v>
      </c>
      <c r="L25" s="89" t="s">
        <v>15</v>
      </c>
      <c r="M25" s="105" t="s">
        <v>207</v>
      </c>
      <c r="N25" s="104" t="s">
        <v>46</v>
      </c>
      <c r="O25" s="93">
        <v>79</v>
      </c>
      <c r="P25" s="93">
        <v>16.5</v>
      </c>
      <c r="Q25" s="88">
        <v>14.9</v>
      </c>
      <c r="R25" s="88">
        <v>15.3</v>
      </c>
      <c r="S25" s="89">
        <f>IFERROR(Composite[[#This Row],[UTR
10/22]]-Composite[[#This Row],[WTN
10/22]],"")</f>
        <v>-4.9800000000000004</v>
      </c>
      <c r="T25" s="88" t="s">
        <v>307</v>
      </c>
      <c r="U25" s="88" t="s">
        <v>296</v>
      </c>
      <c r="V25" s="103"/>
    </row>
    <row r="26" spans="2:22" x14ac:dyDescent="0.25">
      <c r="B26" s="92" t="s">
        <v>174</v>
      </c>
      <c r="C26" s="88" t="s">
        <v>175</v>
      </c>
      <c r="D26" s="94">
        <v>38992</v>
      </c>
      <c r="E26" s="88" t="s">
        <v>75</v>
      </c>
      <c r="F26" s="89">
        <v>9.9</v>
      </c>
      <c r="G26" s="89">
        <v>9.67</v>
      </c>
      <c r="H26" s="89">
        <v>10.32</v>
      </c>
      <c r="I26" s="89">
        <f>IFERROR(IF(AND(LEN(Composite[[#This Row],[UTR
8/22]])&gt;0,LEN(Composite[[#This Row],[UTR
10/22]])&gt;0),Composite[[#This Row],[UTR
10/22]]-Composite[[#This Row],[UTR
8/22]],""),"")</f>
        <v>0.65000000000000036</v>
      </c>
      <c r="J26" s="89">
        <v>10.02</v>
      </c>
      <c r="K26" s="89">
        <v>10.37</v>
      </c>
      <c r="L26" s="89">
        <v>10.33</v>
      </c>
      <c r="M26" s="105" t="s">
        <v>204</v>
      </c>
      <c r="N26" s="104" t="s">
        <v>27</v>
      </c>
      <c r="O26" s="93">
        <v>1</v>
      </c>
      <c r="P26" s="93">
        <v>15.1</v>
      </c>
      <c r="Q26" s="88">
        <v>14.1</v>
      </c>
      <c r="R26" s="88">
        <v>13.5</v>
      </c>
      <c r="S26" s="89">
        <f>IFERROR(Composite[[#This Row],[UTR
10/22]]-Composite[[#This Row],[WTN
10/22]],"")</f>
        <v>-3.1799999999999997</v>
      </c>
      <c r="T26" s="88" t="s">
        <v>363</v>
      </c>
      <c r="U26" s="88"/>
      <c r="V26" s="103"/>
    </row>
    <row r="27" spans="2:22" x14ac:dyDescent="0.25">
      <c r="B27" s="92" t="s">
        <v>149</v>
      </c>
      <c r="C27" s="88" t="s">
        <v>50</v>
      </c>
      <c r="D27" s="94">
        <v>38096</v>
      </c>
      <c r="E27" s="88" t="s">
        <v>76</v>
      </c>
      <c r="F27" s="89">
        <v>9.99</v>
      </c>
      <c r="G27" s="89">
        <v>10.33</v>
      </c>
      <c r="H27" s="89">
        <v>10.31</v>
      </c>
      <c r="I27" s="89">
        <f>IFERROR(IF(AND(LEN(Composite[[#This Row],[UTR
8/22]])&gt;0,LEN(Composite[[#This Row],[UTR
10/22]])&gt;0),Composite[[#This Row],[UTR
10/22]]-Composite[[#This Row],[UTR
8/22]],""),"")</f>
        <v>-1.9999999999999574E-2</v>
      </c>
      <c r="J27" s="89">
        <v>10.43</v>
      </c>
      <c r="K27" s="89">
        <v>10.220000000000001</v>
      </c>
      <c r="L27" s="89">
        <v>10.41</v>
      </c>
      <c r="M27" s="105" t="s">
        <v>248</v>
      </c>
      <c r="N27" s="104" t="s">
        <v>33</v>
      </c>
      <c r="O27" s="93" t="s">
        <v>14</v>
      </c>
      <c r="P27" s="93"/>
      <c r="Q27" s="88" t="s">
        <v>196</v>
      </c>
      <c r="R27" s="88" t="s">
        <v>196</v>
      </c>
      <c r="S27" s="89" t="str">
        <f>IFERROR(Composite[[#This Row],[UTR
10/22]]-Composite[[#This Row],[WTN
10/22]],"")</f>
        <v/>
      </c>
      <c r="T27" s="88" t="s">
        <v>340</v>
      </c>
      <c r="U27" s="88" t="s">
        <v>296</v>
      </c>
      <c r="V27" s="103"/>
    </row>
    <row r="28" spans="2:22" x14ac:dyDescent="0.25">
      <c r="B28" s="92" t="s">
        <v>108</v>
      </c>
      <c r="C28" s="88" t="s">
        <v>25</v>
      </c>
      <c r="D28" s="94">
        <v>37893</v>
      </c>
      <c r="E28" s="88" t="s">
        <v>88</v>
      </c>
      <c r="F28" s="89">
        <v>10.26</v>
      </c>
      <c r="G28" s="89">
        <v>10.31</v>
      </c>
      <c r="H28" s="89">
        <v>10.27</v>
      </c>
      <c r="I28" s="89">
        <f>IFERROR(IF(AND(LEN(Composite[[#This Row],[UTR
8/22]])&gt;0,LEN(Composite[[#This Row],[UTR
10/22]])&gt;0),Composite[[#This Row],[UTR
10/22]]-Composite[[#This Row],[UTR
8/22]],""),"")</f>
        <v>-4.0000000000000924E-2</v>
      </c>
      <c r="J28" s="89">
        <v>10.66</v>
      </c>
      <c r="K28" s="89">
        <v>10.26</v>
      </c>
      <c r="L28" s="89">
        <v>10.52</v>
      </c>
      <c r="M28" s="105" t="s">
        <v>198</v>
      </c>
      <c r="N28" s="104" t="s">
        <v>33</v>
      </c>
      <c r="O28" s="93" t="s">
        <v>14</v>
      </c>
      <c r="P28" s="93"/>
      <c r="Q28" s="88" t="s">
        <v>196</v>
      </c>
      <c r="R28" s="88" t="s">
        <v>196</v>
      </c>
      <c r="S28" s="89" t="str">
        <f>IFERROR(Composite[[#This Row],[UTR
10/22]]-Composite[[#This Row],[WTN
10/22]],"")</f>
        <v/>
      </c>
      <c r="T28" s="88" t="s">
        <v>299</v>
      </c>
      <c r="U28" s="88"/>
      <c r="V28" s="103"/>
    </row>
    <row r="29" spans="2:22" x14ac:dyDescent="0.25">
      <c r="B29" s="92" t="s">
        <v>171</v>
      </c>
      <c r="C29" s="88" t="s">
        <v>19</v>
      </c>
      <c r="D29" s="94">
        <v>38489</v>
      </c>
      <c r="E29" s="88" t="s">
        <v>75</v>
      </c>
      <c r="F29" s="89">
        <v>9.9</v>
      </c>
      <c r="G29" s="89">
        <v>9.9700000000000006</v>
      </c>
      <c r="H29" s="89">
        <v>10.029999999999999</v>
      </c>
      <c r="I29" s="89">
        <f>IFERROR(IF(AND(LEN(Composite[[#This Row],[UTR
8/22]])&gt;0,LEN(Composite[[#This Row],[UTR
10/22]])&gt;0),Composite[[#This Row],[UTR
10/22]]-Composite[[#This Row],[UTR
8/22]],""),"")</f>
        <v>5.9999999999998721E-2</v>
      </c>
      <c r="J29" s="89">
        <v>10.220000000000001</v>
      </c>
      <c r="K29" s="89">
        <v>9.92</v>
      </c>
      <c r="L29" s="89">
        <v>10.029999999999999</v>
      </c>
      <c r="M29" s="105" t="s">
        <v>280</v>
      </c>
      <c r="N29" s="104" t="s">
        <v>77</v>
      </c>
      <c r="O29" s="93" t="s">
        <v>14</v>
      </c>
      <c r="P29" s="93">
        <v>16.100000000000001</v>
      </c>
      <c r="Q29" s="88">
        <v>15.1</v>
      </c>
      <c r="R29" s="88">
        <v>15.3</v>
      </c>
      <c r="S29" s="89">
        <f>IFERROR(Composite[[#This Row],[UTR
10/22]]-Composite[[#This Row],[WTN
10/22]],"")</f>
        <v>-5.2700000000000014</v>
      </c>
      <c r="T29" s="88" t="s">
        <v>360</v>
      </c>
      <c r="U29" s="88"/>
      <c r="V29" s="103"/>
    </row>
    <row r="30" spans="2:22" x14ac:dyDescent="0.25">
      <c r="B30" s="92" t="s">
        <v>150</v>
      </c>
      <c r="C30" s="88" t="s">
        <v>13</v>
      </c>
      <c r="D30" s="94">
        <v>38041</v>
      </c>
      <c r="E30" s="88" t="s">
        <v>76</v>
      </c>
      <c r="F30" s="89">
        <v>9.74</v>
      </c>
      <c r="G30" s="89">
        <v>9.9499999999999993</v>
      </c>
      <c r="H30" s="89">
        <v>9.98</v>
      </c>
      <c r="I30" s="89">
        <f>IFERROR(IF(AND(LEN(Composite[[#This Row],[UTR
8/22]])&gt;0,LEN(Composite[[#This Row],[UTR
10/22]])&gt;0),Composite[[#This Row],[UTR
10/22]]-Composite[[#This Row],[UTR
8/22]],""),"")</f>
        <v>3.0000000000001137E-2</v>
      </c>
      <c r="J30" s="89">
        <v>9.5500000000000007</v>
      </c>
      <c r="K30" s="89">
        <v>9.99</v>
      </c>
      <c r="L30" s="89" t="s">
        <v>15</v>
      </c>
      <c r="M30" s="105" t="s">
        <v>252</v>
      </c>
      <c r="N30" s="104" t="s">
        <v>33</v>
      </c>
      <c r="O30" s="93" t="s">
        <v>14</v>
      </c>
      <c r="P30" s="93"/>
      <c r="Q30" s="88">
        <v>14</v>
      </c>
      <c r="R30" s="88">
        <v>14.5</v>
      </c>
      <c r="S30" s="89">
        <f>IFERROR(Composite[[#This Row],[UTR
10/22]]-Composite[[#This Row],[WTN
10/22]],"")</f>
        <v>-4.5199999999999996</v>
      </c>
      <c r="T30" s="88" t="s">
        <v>341</v>
      </c>
      <c r="U30" s="88" t="s">
        <v>296</v>
      </c>
      <c r="V30" s="103"/>
    </row>
    <row r="31" spans="2:22" x14ac:dyDescent="0.25">
      <c r="B31" s="92" t="s">
        <v>117</v>
      </c>
      <c r="C31" s="88" t="s">
        <v>22</v>
      </c>
      <c r="D31" s="94">
        <v>38865</v>
      </c>
      <c r="E31" s="88" t="s">
        <v>74</v>
      </c>
      <c r="F31" s="89">
        <v>10</v>
      </c>
      <c r="G31" s="89">
        <v>10.039999999999999</v>
      </c>
      <c r="H31" s="89">
        <v>9.98</v>
      </c>
      <c r="I31" s="89">
        <f>IFERROR(IF(AND(LEN(Composite[[#This Row],[UTR
8/22]])&gt;0,LEN(Composite[[#This Row],[UTR
10/22]])&gt;0),Composite[[#This Row],[UTR
10/22]]-Composite[[#This Row],[UTR
8/22]],""),"")</f>
        <v>-5.9999999999998721E-2</v>
      </c>
      <c r="J31" s="89">
        <v>9.42</v>
      </c>
      <c r="K31" s="89">
        <v>9.93</v>
      </c>
      <c r="L31" s="89">
        <v>10.050000000000001</v>
      </c>
      <c r="M31" s="105" t="s">
        <v>210</v>
      </c>
      <c r="N31" s="104" t="s">
        <v>30</v>
      </c>
      <c r="O31" s="93">
        <v>70</v>
      </c>
      <c r="P31" s="93">
        <v>17.600000000000001</v>
      </c>
      <c r="Q31" s="88">
        <v>17.100000000000001</v>
      </c>
      <c r="R31" s="88">
        <v>17.3</v>
      </c>
      <c r="S31" s="89">
        <f>IFERROR(Composite[[#This Row],[UTR
10/22]]-Composite[[#This Row],[WTN
10/22]],"")</f>
        <v>-7.32</v>
      </c>
      <c r="T31" s="88" t="s">
        <v>308</v>
      </c>
      <c r="U31" s="88"/>
      <c r="V31" s="103"/>
    </row>
    <row r="32" spans="2:22" x14ac:dyDescent="0.25">
      <c r="B32" s="92" t="s">
        <v>118</v>
      </c>
      <c r="C32" s="88" t="s">
        <v>29</v>
      </c>
      <c r="D32" s="94">
        <v>38410</v>
      </c>
      <c r="E32" s="88" t="s">
        <v>74</v>
      </c>
      <c r="F32" s="89">
        <v>9.6999999999999993</v>
      </c>
      <c r="G32" s="89">
        <v>10.029999999999999</v>
      </c>
      <c r="H32" s="89">
        <v>9.9700000000000006</v>
      </c>
      <c r="I32" s="89">
        <f>IFERROR(IF(AND(LEN(Composite[[#This Row],[UTR
8/22]])&gt;0,LEN(Composite[[#This Row],[UTR
10/22]])&gt;0),Composite[[#This Row],[UTR
10/22]]-Composite[[#This Row],[UTR
8/22]],""),"")</f>
        <v>-5.9999999999998721E-2</v>
      </c>
      <c r="J32" s="89">
        <v>9.69</v>
      </c>
      <c r="K32" s="89">
        <v>9.9499999999999993</v>
      </c>
      <c r="L32" s="89">
        <v>10.06</v>
      </c>
      <c r="M32" s="105" t="s">
        <v>211</v>
      </c>
      <c r="N32" s="104" t="s">
        <v>18</v>
      </c>
      <c r="O32" s="93">
        <v>4</v>
      </c>
      <c r="P32" s="93">
        <v>18.100000000000001</v>
      </c>
      <c r="Q32" s="88">
        <v>16.7</v>
      </c>
      <c r="R32" s="88">
        <v>17.3</v>
      </c>
      <c r="S32" s="89">
        <f>IFERROR(Composite[[#This Row],[UTR
10/22]]-Composite[[#This Row],[WTN
10/22]],"")</f>
        <v>-7.33</v>
      </c>
      <c r="T32" s="88" t="s">
        <v>309</v>
      </c>
      <c r="U32" s="88" t="s">
        <v>296</v>
      </c>
      <c r="V32" s="103"/>
    </row>
    <row r="33" spans="2:22" x14ac:dyDescent="0.25">
      <c r="B33" s="92" t="s">
        <v>170</v>
      </c>
      <c r="C33" s="88" t="s">
        <v>13</v>
      </c>
      <c r="D33" s="94">
        <v>38622</v>
      </c>
      <c r="E33" s="88" t="s">
        <v>75</v>
      </c>
      <c r="F33" s="89">
        <v>10.029999999999999</v>
      </c>
      <c r="G33" s="89">
        <v>10.01</v>
      </c>
      <c r="H33" s="89">
        <v>9.9499999999999993</v>
      </c>
      <c r="I33" s="89">
        <f>IFERROR(IF(AND(LEN(Composite[[#This Row],[UTR
8/22]])&gt;0,LEN(Composite[[#This Row],[UTR
10/22]])&gt;0),Composite[[#This Row],[UTR
10/22]]-Composite[[#This Row],[UTR
8/22]],""),"")</f>
        <v>-6.0000000000000497E-2</v>
      </c>
      <c r="J33" s="89">
        <v>10.28</v>
      </c>
      <c r="K33" s="89">
        <v>9.7799999999999994</v>
      </c>
      <c r="L33" s="89">
        <v>10.32</v>
      </c>
      <c r="M33" s="105" t="s">
        <v>207</v>
      </c>
      <c r="N33" s="104" t="s">
        <v>32</v>
      </c>
      <c r="O33" s="93" t="s">
        <v>14</v>
      </c>
      <c r="P33" s="93">
        <v>15.7</v>
      </c>
      <c r="Q33" s="88">
        <v>15.1</v>
      </c>
      <c r="R33" s="88">
        <v>15.6</v>
      </c>
      <c r="S33" s="89">
        <f>IFERROR(Composite[[#This Row],[UTR
10/22]]-Composite[[#This Row],[WTN
10/22]],"")</f>
        <v>-5.65</v>
      </c>
      <c r="T33" s="88" t="s">
        <v>359</v>
      </c>
      <c r="U33" s="88"/>
      <c r="V33" s="103"/>
    </row>
    <row r="34" spans="2:22" x14ac:dyDescent="0.25">
      <c r="B34" s="92" t="s">
        <v>120</v>
      </c>
      <c r="C34" s="88" t="s">
        <v>29</v>
      </c>
      <c r="D34" s="94">
        <v>38928</v>
      </c>
      <c r="E34" s="88" t="s">
        <v>74</v>
      </c>
      <c r="F34" s="89">
        <v>9.83</v>
      </c>
      <c r="G34" s="89">
        <v>9.74</v>
      </c>
      <c r="H34" s="89">
        <v>9.92</v>
      </c>
      <c r="I34" s="89">
        <f>IFERROR(IF(AND(LEN(Composite[[#This Row],[UTR
8/22]])&gt;0,LEN(Composite[[#This Row],[UTR
10/22]])&gt;0),Composite[[#This Row],[UTR
10/22]]-Composite[[#This Row],[UTR
8/22]],""),"")</f>
        <v>0.17999999999999972</v>
      </c>
      <c r="J34" s="89">
        <v>9.16</v>
      </c>
      <c r="K34" s="89"/>
      <c r="L34" s="89" t="s">
        <v>15</v>
      </c>
      <c r="M34" s="105" t="s">
        <v>212</v>
      </c>
      <c r="N34" s="104" t="s">
        <v>18</v>
      </c>
      <c r="O34" s="93">
        <v>1</v>
      </c>
      <c r="P34" s="93">
        <v>19.100000000000001</v>
      </c>
      <c r="Q34" s="88">
        <v>17.7</v>
      </c>
      <c r="R34" s="88">
        <v>17.8</v>
      </c>
      <c r="S34" s="89">
        <f>IFERROR(Composite[[#This Row],[UTR
10/22]]-Composite[[#This Row],[WTN
10/22]],"")</f>
        <v>-7.8800000000000008</v>
      </c>
      <c r="T34" s="88" t="s">
        <v>311</v>
      </c>
      <c r="U34" s="88" t="s">
        <v>296</v>
      </c>
      <c r="V34" s="103"/>
    </row>
    <row r="35" spans="2:22" x14ac:dyDescent="0.25">
      <c r="B35" s="92" t="s">
        <v>119</v>
      </c>
      <c r="C35" s="88" t="s">
        <v>29</v>
      </c>
      <c r="D35" s="94">
        <v>39234</v>
      </c>
      <c r="E35" s="88" t="s">
        <v>74</v>
      </c>
      <c r="F35" s="89">
        <v>10.07</v>
      </c>
      <c r="G35" s="89">
        <v>9.92</v>
      </c>
      <c r="H35" s="89">
        <v>9.91</v>
      </c>
      <c r="I35" s="89">
        <f>IFERROR(IF(AND(LEN(Composite[[#This Row],[UTR
8/22]])&gt;0,LEN(Composite[[#This Row],[UTR
10/22]])&gt;0),Composite[[#This Row],[UTR
10/22]]-Composite[[#This Row],[UTR
8/22]],""),"")</f>
        <v>-9.9999999999997868E-3</v>
      </c>
      <c r="J35" s="89">
        <v>9.99</v>
      </c>
      <c r="K35" s="89">
        <v>9.8800000000000008</v>
      </c>
      <c r="L35" s="89">
        <v>9.9700000000000006</v>
      </c>
      <c r="M35" s="105" t="s">
        <v>209</v>
      </c>
      <c r="N35" s="104" t="s">
        <v>32</v>
      </c>
      <c r="O35" s="93">
        <v>15</v>
      </c>
      <c r="P35" s="93">
        <v>15</v>
      </c>
      <c r="Q35" s="88">
        <v>15.5</v>
      </c>
      <c r="R35" s="88">
        <v>16</v>
      </c>
      <c r="S35" s="89">
        <f>IFERROR(Composite[[#This Row],[UTR
10/22]]-Composite[[#This Row],[WTN
10/22]],"")</f>
        <v>-6.09</v>
      </c>
      <c r="T35" s="88" t="s">
        <v>310</v>
      </c>
      <c r="U35" s="88" t="s">
        <v>296</v>
      </c>
      <c r="V35" s="103"/>
    </row>
    <row r="36" spans="2:22" x14ac:dyDescent="0.25">
      <c r="B36" s="92" t="s">
        <v>152</v>
      </c>
      <c r="C36" s="88" t="s">
        <v>25</v>
      </c>
      <c r="D36" s="94">
        <v>38581</v>
      </c>
      <c r="E36" s="88" t="s">
        <v>76</v>
      </c>
      <c r="F36" s="89">
        <v>9.77</v>
      </c>
      <c r="G36" s="89">
        <v>9.81</v>
      </c>
      <c r="H36" s="89">
        <v>9.8800000000000008</v>
      </c>
      <c r="I36" s="89">
        <f>IFERROR(IF(AND(LEN(Composite[[#This Row],[UTR
8/22]])&gt;0,LEN(Composite[[#This Row],[UTR
10/22]])&gt;0),Composite[[#This Row],[UTR
10/22]]-Composite[[#This Row],[UTR
8/22]],""),"")</f>
        <v>7.0000000000000284E-2</v>
      </c>
      <c r="J36" s="89">
        <v>9.68</v>
      </c>
      <c r="K36" s="89"/>
      <c r="L36" s="89" t="s">
        <v>15</v>
      </c>
      <c r="M36" s="105" t="s">
        <v>254</v>
      </c>
      <c r="N36" s="104" t="s">
        <v>94</v>
      </c>
      <c r="O36" s="93" t="s">
        <v>14</v>
      </c>
      <c r="P36" s="93">
        <v>17.899999999999999</v>
      </c>
      <c r="Q36" s="88">
        <v>16.899999999999999</v>
      </c>
      <c r="R36" s="88">
        <v>16.899999999999999</v>
      </c>
      <c r="S36" s="89">
        <f>IFERROR(Composite[[#This Row],[UTR
10/22]]-Composite[[#This Row],[WTN
10/22]],"")</f>
        <v>-7.0199999999999978</v>
      </c>
      <c r="T36" s="88" t="s">
        <v>343</v>
      </c>
      <c r="U36" s="88" t="s">
        <v>296</v>
      </c>
      <c r="V36" s="103"/>
    </row>
    <row r="37" spans="2:22" x14ac:dyDescent="0.25">
      <c r="B37" s="92" t="s">
        <v>172</v>
      </c>
      <c r="C37" s="88" t="s">
        <v>19</v>
      </c>
      <c r="D37" s="94">
        <v>38624</v>
      </c>
      <c r="E37" s="88" t="s">
        <v>75</v>
      </c>
      <c r="F37" s="89">
        <v>9.5399999999999991</v>
      </c>
      <c r="G37" s="89">
        <v>9.69</v>
      </c>
      <c r="H37" s="89">
        <v>9.85</v>
      </c>
      <c r="I37" s="89">
        <f>IFERROR(IF(AND(LEN(Composite[[#This Row],[UTR
8/22]])&gt;0,LEN(Composite[[#This Row],[UTR
10/22]])&gt;0),Composite[[#This Row],[UTR
10/22]]-Composite[[#This Row],[UTR
8/22]],""),"")</f>
        <v>0.16000000000000014</v>
      </c>
      <c r="J37" s="89">
        <v>10.44</v>
      </c>
      <c r="K37" s="89">
        <v>9.8800000000000008</v>
      </c>
      <c r="L37" s="89" t="s">
        <v>15</v>
      </c>
      <c r="M37" s="105" t="s">
        <v>279</v>
      </c>
      <c r="N37" s="104" t="s">
        <v>40</v>
      </c>
      <c r="O37" s="93" t="s">
        <v>14</v>
      </c>
      <c r="P37" s="93">
        <v>18.100000000000001</v>
      </c>
      <c r="Q37" s="88">
        <v>16.2</v>
      </c>
      <c r="R37" s="88">
        <v>15.8</v>
      </c>
      <c r="S37" s="89">
        <f>IFERROR(Composite[[#This Row],[UTR
10/22]]-Composite[[#This Row],[WTN
10/22]],"")</f>
        <v>-5.9500000000000011</v>
      </c>
      <c r="T37" s="88" t="s">
        <v>361</v>
      </c>
      <c r="U37" s="88" t="s">
        <v>296</v>
      </c>
      <c r="V37" s="103" t="s">
        <v>296</v>
      </c>
    </row>
    <row r="38" spans="2:22" x14ac:dyDescent="0.25">
      <c r="B38" s="92" t="s">
        <v>109</v>
      </c>
      <c r="C38" s="88" t="s">
        <v>19</v>
      </c>
      <c r="D38" s="94">
        <v>37883</v>
      </c>
      <c r="E38" s="88" t="s">
        <v>88</v>
      </c>
      <c r="F38" s="89">
        <v>9.4700000000000006</v>
      </c>
      <c r="G38" s="89">
        <v>9.7100000000000009</v>
      </c>
      <c r="H38" s="89">
        <v>9.84</v>
      </c>
      <c r="I38" s="89">
        <f>IFERROR(IF(AND(LEN(Composite[[#This Row],[UTR
8/22]])&gt;0,LEN(Composite[[#This Row],[UTR
10/22]])&gt;0),Composite[[#This Row],[UTR
10/22]]-Composite[[#This Row],[UTR
8/22]],""),"")</f>
        <v>0.12999999999999901</v>
      </c>
      <c r="J38" s="89">
        <v>9.2899999999999991</v>
      </c>
      <c r="K38" s="89">
        <v>9.86</v>
      </c>
      <c r="L38" s="89">
        <v>9.91</v>
      </c>
      <c r="M38" s="105" t="s">
        <v>199</v>
      </c>
      <c r="N38" s="104" t="s">
        <v>39</v>
      </c>
      <c r="O38" s="93" t="s">
        <v>14</v>
      </c>
      <c r="P38" s="93"/>
      <c r="Q38" s="88">
        <v>14.4</v>
      </c>
      <c r="R38" s="88">
        <v>14.6</v>
      </c>
      <c r="S38" s="89">
        <f>IFERROR(Composite[[#This Row],[UTR
10/22]]-Composite[[#This Row],[WTN
10/22]],"")</f>
        <v>-4.76</v>
      </c>
      <c r="T38" s="88" t="s">
        <v>300</v>
      </c>
      <c r="U38" s="88"/>
      <c r="V38" s="103"/>
    </row>
    <row r="39" spans="2:22" x14ac:dyDescent="0.25">
      <c r="B39" s="92" t="s">
        <v>121</v>
      </c>
      <c r="C39" s="88" t="s">
        <v>13</v>
      </c>
      <c r="D39" s="94">
        <v>38886</v>
      </c>
      <c r="E39" s="88" t="s">
        <v>74</v>
      </c>
      <c r="F39" s="89">
        <v>9.84</v>
      </c>
      <c r="G39" s="89">
        <v>9.73</v>
      </c>
      <c r="H39" s="89">
        <v>9.81</v>
      </c>
      <c r="I39" s="89">
        <f>IFERROR(IF(AND(LEN(Composite[[#This Row],[UTR
8/22]])&gt;0,LEN(Composite[[#This Row],[UTR
10/22]])&gt;0),Composite[[#This Row],[UTR
10/22]]-Composite[[#This Row],[UTR
8/22]],""),"")</f>
        <v>8.0000000000000071E-2</v>
      </c>
      <c r="J39" s="89">
        <v>9.7100000000000009</v>
      </c>
      <c r="K39" s="89">
        <v>9.86</v>
      </c>
      <c r="L39" s="89">
        <v>9.92</v>
      </c>
      <c r="M39" s="105" t="s">
        <v>213</v>
      </c>
      <c r="N39" s="104" t="s">
        <v>32</v>
      </c>
      <c r="O39" s="93" t="s">
        <v>14</v>
      </c>
      <c r="P39" s="93">
        <v>15.2</v>
      </c>
      <c r="Q39" s="88">
        <v>14.8</v>
      </c>
      <c r="R39" s="88">
        <v>14.9</v>
      </c>
      <c r="S39" s="89">
        <f>IFERROR(Composite[[#This Row],[UTR
10/22]]-Composite[[#This Row],[WTN
10/22]],"")</f>
        <v>-5.09</v>
      </c>
      <c r="T39" s="88" t="s">
        <v>312</v>
      </c>
      <c r="U39" s="88"/>
      <c r="V39" s="103"/>
    </row>
    <row r="40" spans="2:22" x14ac:dyDescent="0.25">
      <c r="B40" s="92" t="s">
        <v>122</v>
      </c>
      <c r="C40" s="88" t="s">
        <v>19</v>
      </c>
      <c r="D40" s="94">
        <v>39152</v>
      </c>
      <c r="E40" s="88" t="s">
        <v>74</v>
      </c>
      <c r="F40" s="89">
        <v>9.4600000000000009</v>
      </c>
      <c r="G40" s="89">
        <v>9.66</v>
      </c>
      <c r="H40" s="89">
        <v>9.7100000000000009</v>
      </c>
      <c r="I40" s="89">
        <f>IFERROR(IF(AND(LEN(Composite[[#This Row],[UTR
8/22]])&gt;0,LEN(Composite[[#This Row],[UTR
10/22]])&gt;0),Composite[[#This Row],[UTR
10/22]]-Composite[[#This Row],[UTR
8/22]],""),"")</f>
        <v>5.0000000000000711E-2</v>
      </c>
      <c r="J40" s="89">
        <v>9.4600000000000009</v>
      </c>
      <c r="K40" s="89"/>
      <c r="L40" s="89" t="s">
        <v>15</v>
      </c>
      <c r="M40" s="105" t="s">
        <v>214</v>
      </c>
      <c r="N40" s="104" t="s">
        <v>41</v>
      </c>
      <c r="O40" s="93" t="s">
        <v>14</v>
      </c>
      <c r="P40" s="93">
        <v>19.899999999999999</v>
      </c>
      <c r="Q40" s="88">
        <v>18.100000000000001</v>
      </c>
      <c r="R40" s="88">
        <v>18.100000000000001</v>
      </c>
      <c r="S40" s="89">
        <f>IFERROR(Composite[[#This Row],[UTR
10/22]]-Composite[[#This Row],[WTN
10/22]],"")</f>
        <v>-8.39</v>
      </c>
      <c r="T40" s="88" t="s">
        <v>313</v>
      </c>
      <c r="U40" s="88" t="s">
        <v>296</v>
      </c>
      <c r="V40" s="103"/>
    </row>
    <row r="41" spans="2:22" x14ac:dyDescent="0.25">
      <c r="B41" s="92" t="s">
        <v>155</v>
      </c>
      <c r="C41" s="88" t="s">
        <v>25</v>
      </c>
      <c r="D41" s="94">
        <v>38644</v>
      </c>
      <c r="E41" s="88" t="s">
        <v>76</v>
      </c>
      <c r="F41" s="89">
        <v>9.3000000000000007</v>
      </c>
      <c r="G41" s="89">
        <v>9.6300000000000008</v>
      </c>
      <c r="H41" s="89">
        <v>9.66</v>
      </c>
      <c r="I41" s="89">
        <f>IFERROR(IF(AND(LEN(Composite[[#This Row],[UTR
8/22]])&gt;0,LEN(Composite[[#This Row],[UTR
10/22]])&gt;0),Composite[[#This Row],[UTR
10/22]]-Composite[[#This Row],[UTR
8/22]],""),"")</f>
        <v>2.9999999999999361E-2</v>
      </c>
      <c r="J41" s="89">
        <v>9.07</v>
      </c>
      <c r="K41" s="89">
        <v>9.68</v>
      </c>
      <c r="L41" s="89" t="s">
        <v>15</v>
      </c>
      <c r="M41" s="105" t="s">
        <v>257</v>
      </c>
      <c r="N41" s="104" t="s">
        <v>238</v>
      </c>
      <c r="O41" s="93">
        <v>17</v>
      </c>
      <c r="P41" s="93">
        <v>20.399999999999999</v>
      </c>
      <c r="Q41" s="88">
        <v>19.2</v>
      </c>
      <c r="R41" s="88">
        <v>19.3</v>
      </c>
      <c r="S41" s="89">
        <f>IFERROR(Composite[[#This Row],[UTR
10/22]]-Composite[[#This Row],[WTN
10/22]],"")</f>
        <v>-9.64</v>
      </c>
      <c r="T41" s="88" t="s">
        <v>346</v>
      </c>
      <c r="U41" s="88" t="s">
        <v>296</v>
      </c>
      <c r="V41" s="103"/>
    </row>
    <row r="42" spans="2:22" x14ac:dyDescent="0.25">
      <c r="B42" s="92" t="s">
        <v>132</v>
      </c>
      <c r="C42" s="88" t="s">
        <v>13</v>
      </c>
      <c r="D42" s="94">
        <v>39083</v>
      </c>
      <c r="E42" s="88" t="s">
        <v>74</v>
      </c>
      <c r="F42" s="89"/>
      <c r="G42" s="89"/>
      <c r="H42" s="89">
        <v>9.61</v>
      </c>
      <c r="I42" s="89" t="str">
        <f>IFERROR(IF(AND(LEN(Composite[[#This Row],[UTR
8/22]])&gt;0,LEN(Composite[[#This Row],[UTR
10/22]])&gt;0),Composite[[#This Row],[UTR
10/22]]-Composite[[#This Row],[UTR
8/22]],""),"")</f>
        <v/>
      </c>
      <c r="J42" s="89">
        <v>8.69</v>
      </c>
      <c r="K42" s="89">
        <v>9.4499999999999993</v>
      </c>
      <c r="L42" s="89">
        <v>9.65</v>
      </c>
      <c r="M42" s="105" t="s">
        <v>230</v>
      </c>
      <c r="N42" s="104" t="s">
        <v>42</v>
      </c>
      <c r="O42" s="93" t="s">
        <v>14</v>
      </c>
      <c r="P42" s="93"/>
      <c r="Q42" s="88"/>
      <c r="R42" s="88">
        <v>16.5</v>
      </c>
      <c r="S42" s="89">
        <f>IFERROR(Composite[[#This Row],[UTR
10/22]]-Composite[[#This Row],[WTN
10/22]],"")</f>
        <v>-6.8900000000000006</v>
      </c>
      <c r="T42" s="88" t="s">
        <v>321</v>
      </c>
      <c r="U42" s="88"/>
      <c r="V42" s="103"/>
    </row>
    <row r="43" spans="2:22" x14ac:dyDescent="0.25">
      <c r="B43" s="92" t="s">
        <v>110</v>
      </c>
      <c r="C43" s="88" t="s">
        <v>19</v>
      </c>
      <c r="D43" s="94">
        <v>38181</v>
      </c>
      <c r="E43" s="88" t="s">
        <v>88</v>
      </c>
      <c r="F43" s="89"/>
      <c r="G43" s="89">
        <v>9.4499999999999993</v>
      </c>
      <c r="H43" s="89">
        <v>9.58</v>
      </c>
      <c r="I43" s="89">
        <f>IFERROR(IF(AND(LEN(Composite[[#This Row],[UTR
8/22]])&gt;0,LEN(Composite[[#This Row],[UTR
10/22]])&gt;0),Composite[[#This Row],[UTR
10/22]]-Composite[[#This Row],[UTR
8/22]],""),"")</f>
        <v>0.13000000000000078</v>
      </c>
      <c r="J43" s="89">
        <v>10.28</v>
      </c>
      <c r="K43" s="89">
        <v>9.6999999999999993</v>
      </c>
      <c r="L43" s="89">
        <v>9.75</v>
      </c>
      <c r="M43" s="105" t="s">
        <v>200</v>
      </c>
      <c r="N43" s="104" t="s">
        <v>97</v>
      </c>
      <c r="O43" s="93" t="s">
        <v>14</v>
      </c>
      <c r="P43" s="93"/>
      <c r="Q43" s="88">
        <v>15.9</v>
      </c>
      <c r="R43" s="88">
        <v>14.9</v>
      </c>
      <c r="S43" s="89">
        <f>IFERROR(Composite[[#This Row],[UTR
10/22]]-Composite[[#This Row],[WTN
10/22]],"")</f>
        <v>-5.32</v>
      </c>
      <c r="T43" s="88" t="s">
        <v>301</v>
      </c>
      <c r="U43" s="88"/>
      <c r="V43" s="103" t="s">
        <v>296</v>
      </c>
    </row>
    <row r="44" spans="2:22" x14ac:dyDescent="0.25">
      <c r="B44" s="92" t="s">
        <v>157</v>
      </c>
      <c r="C44" s="88" t="s">
        <v>19</v>
      </c>
      <c r="D44" s="94">
        <v>38687</v>
      </c>
      <c r="E44" s="88" t="s">
        <v>76</v>
      </c>
      <c r="F44" s="89"/>
      <c r="G44" s="89">
        <v>9.48</v>
      </c>
      <c r="H44" s="89">
        <v>9.58</v>
      </c>
      <c r="I44" s="89">
        <f>IFERROR(IF(AND(LEN(Composite[[#This Row],[UTR
8/22]])&gt;0,LEN(Composite[[#This Row],[UTR
10/22]])&gt;0),Composite[[#This Row],[UTR
10/22]]-Composite[[#This Row],[UTR
8/22]],""),"")</f>
        <v>9.9999999999999645E-2</v>
      </c>
      <c r="J44" s="89">
        <v>7.75</v>
      </c>
      <c r="K44" s="89">
        <v>9.57</v>
      </c>
      <c r="L44" s="89" t="s">
        <v>15</v>
      </c>
      <c r="M44" s="105" t="s">
        <v>261</v>
      </c>
      <c r="N44" s="104" t="s">
        <v>42</v>
      </c>
      <c r="O44" s="93" t="s">
        <v>14</v>
      </c>
      <c r="P44" s="93"/>
      <c r="Q44" s="88">
        <v>22</v>
      </c>
      <c r="R44" s="88">
        <v>20.6</v>
      </c>
      <c r="S44" s="89">
        <f>IFERROR(Composite[[#This Row],[UTR
10/22]]-Composite[[#This Row],[WTN
10/22]],"")</f>
        <v>-11.020000000000001</v>
      </c>
      <c r="T44" s="88"/>
      <c r="U44" s="88" t="s">
        <v>296</v>
      </c>
      <c r="V44" s="103"/>
    </row>
    <row r="45" spans="2:22" x14ac:dyDescent="0.25">
      <c r="B45" s="92" t="s">
        <v>123</v>
      </c>
      <c r="C45" s="88" t="s">
        <v>19</v>
      </c>
      <c r="D45" s="94">
        <v>38962</v>
      </c>
      <c r="E45" s="88" t="s">
        <v>74</v>
      </c>
      <c r="F45" s="89">
        <v>9.6300000000000008</v>
      </c>
      <c r="G45" s="89">
        <v>9.61</v>
      </c>
      <c r="H45" s="89">
        <v>9.57</v>
      </c>
      <c r="I45" s="89">
        <f>IFERROR(IF(AND(LEN(Composite[[#This Row],[UTR
8/22]])&gt;0,LEN(Composite[[#This Row],[UTR
10/22]])&gt;0),Composite[[#This Row],[UTR
10/22]]-Composite[[#This Row],[UTR
8/22]],""),"")</f>
        <v>-3.9999999999999147E-2</v>
      </c>
      <c r="J45" s="89">
        <v>9.7899999999999991</v>
      </c>
      <c r="K45" s="89">
        <v>9.6199999999999992</v>
      </c>
      <c r="L45" s="89">
        <v>10.029999999999999</v>
      </c>
      <c r="M45" s="105" t="s">
        <v>215</v>
      </c>
      <c r="N45" s="104" t="s">
        <v>26</v>
      </c>
      <c r="O45" s="93" t="s">
        <v>14</v>
      </c>
      <c r="P45" s="93">
        <v>18.3</v>
      </c>
      <c r="Q45" s="88">
        <v>16.899999999999999</v>
      </c>
      <c r="R45" s="88">
        <v>17.600000000000001</v>
      </c>
      <c r="S45" s="89">
        <f>IFERROR(Composite[[#This Row],[UTR
10/22]]-Composite[[#This Row],[WTN
10/22]],"")</f>
        <v>-8.0300000000000011</v>
      </c>
      <c r="T45" s="88" t="s">
        <v>314</v>
      </c>
      <c r="U45" s="88"/>
      <c r="V45" s="103"/>
    </row>
    <row r="46" spans="2:22" x14ac:dyDescent="0.25">
      <c r="B46" s="92" t="s">
        <v>176</v>
      </c>
      <c r="C46" s="88" t="s">
        <v>13</v>
      </c>
      <c r="D46" s="94">
        <v>38694</v>
      </c>
      <c r="E46" s="88" t="s">
        <v>75</v>
      </c>
      <c r="F46" s="89">
        <v>9.43</v>
      </c>
      <c r="G46" s="89">
        <v>9.58</v>
      </c>
      <c r="H46" s="89">
        <v>9.5500000000000007</v>
      </c>
      <c r="I46" s="89">
        <f>IFERROR(IF(AND(LEN(Composite[[#This Row],[UTR
8/22]])&gt;0,LEN(Composite[[#This Row],[UTR
10/22]])&gt;0),Composite[[#This Row],[UTR
10/22]]-Composite[[#This Row],[UTR
8/22]],""),"")</f>
        <v>-2.9999999999999361E-2</v>
      </c>
      <c r="J46" s="89">
        <v>9.82</v>
      </c>
      <c r="K46" s="89">
        <v>9.5500000000000007</v>
      </c>
      <c r="L46" s="89">
        <v>9.59</v>
      </c>
      <c r="M46" s="105" t="s">
        <v>277</v>
      </c>
      <c r="N46" s="104" t="s">
        <v>20</v>
      </c>
      <c r="O46" s="93" t="s">
        <v>14</v>
      </c>
      <c r="P46" s="93">
        <v>20.5</v>
      </c>
      <c r="Q46" s="88">
        <v>17.3</v>
      </c>
      <c r="R46" s="88">
        <v>16.899999999999999</v>
      </c>
      <c r="S46" s="89">
        <f>IFERROR(Composite[[#This Row],[UTR
10/22]]-Composite[[#This Row],[WTN
10/22]],"")</f>
        <v>-7.3499999999999979</v>
      </c>
      <c r="T46" s="88" t="s">
        <v>364</v>
      </c>
      <c r="U46" s="88"/>
      <c r="V46" s="103"/>
    </row>
    <row r="47" spans="2:22" x14ac:dyDescent="0.25">
      <c r="B47" s="92" t="s">
        <v>153</v>
      </c>
      <c r="C47" s="88" t="s">
        <v>22</v>
      </c>
      <c r="D47" s="94">
        <v>37752</v>
      </c>
      <c r="E47" s="88" t="s">
        <v>76</v>
      </c>
      <c r="F47" s="89">
        <v>9.86</v>
      </c>
      <c r="G47" s="89">
        <v>9.74</v>
      </c>
      <c r="H47" s="89">
        <v>9.5500000000000007</v>
      </c>
      <c r="I47" s="89">
        <f>IFERROR(IF(AND(LEN(Composite[[#This Row],[UTR
8/22]])&gt;0,LEN(Composite[[#This Row],[UTR
10/22]])&gt;0),Composite[[#This Row],[UTR
10/22]]-Composite[[#This Row],[UTR
8/22]],""),"")</f>
        <v>-0.1899999999999995</v>
      </c>
      <c r="J47" s="89">
        <v>9.34</v>
      </c>
      <c r="K47" s="89"/>
      <c r="L47" s="89">
        <v>10.26</v>
      </c>
      <c r="M47" s="105" t="s">
        <v>255</v>
      </c>
      <c r="N47" s="104" t="s">
        <v>250</v>
      </c>
      <c r="O47" s="93">
        <v>6</v>
      </c>
      <c r="P47" s="93"/>
      <c r="Q47" s="88">
        <v>14.4</v>
      </c>
      <c r="R47" s="88">
        <v>14.5</v>
      </c>
      <c r="S47" s="89">
        <f>IFERROR(Composite[[#This Row],[UTR
10/22]]-Composite[[#This Row],[WTN
10/22]],"")</f>
        <v>-4.9499999999999993</v>
      </c>
      <c r="T47" s="88" t="s">
        <v>344</v>
      </c>
      <c r="U47" s="88"/>
      <c r="V47" s="103"/>
    </row>
    <row r="48" spans="2:22" x14ac:dyDescent="0.25">
      <c r="B48" s="92" t="s">
        <v>177</v>
      </c>
      <c r="C48" s="88" t="s">
        <v>19</v>
      </c>
      <c r="D48" s="94">
        <v>38670</v>
      </c>
      <c r="E48" s="88" t="s">
        <v>75</v>
      </c>
      <c r="F48" s="89">
        <v>9.43</v>
      </c>
      <c r="G48" s="89">
        <v>9.52</v>
      </c>
      <c r="H48" s="89">
        <v>9.5299999999999994</v>
      </c>
      <c r="I48" s="89">
        <f>IFERROR(IF(AND(LEN(Composite[[#This Row],[UTR
8/22]])&gt;0,LEN(Composite[[#This Row],[UTR
10/22]])&gt;0),Composite[[#This Row],[UTR
10/22]]-Composite[[#This Row],[UTR
8/22]],""),"")</f>
        <v>9.9999999999997868E-3</v>
      </c>
      <c r="J48" s="89">
        <v>8.7899999999999991</v>
      </c>
      <c r="K48" s="89">
        <v>9.5399999999999991</v>
      </c>
      <c r="L48" s="89" t="s">
        <v>15</v>
      </c>
      <c r="M48" s="105" t="s">
        <v>282</v>
      </c>
      <c r="N48" s="104" t="s">
        <v>34</v>
      </c>
      <c r="O48" s="93" t="s">
        <v>14</v>
      </c>
      <c r="P48" s="93">
        <v>23.5</v>
      </c>
      <c r="Q48" s="88">
        <v>18.3</v>
      </c>
      <c r="R48" s="88">
        <v>18.5</v>
      </c>
      <c r="S48" s="89">
        <f>IFERROR(Composite[[#This Row],[UTR
10/22]]-Composite[[#This Row],[WTN
10/22]],"")</f>
        <v>-8.9700000000000006</v>
      </c>
      <c r="T48" s="88" t="s">
        <v>365</v>
      </c>
      <c r="U48" s="88" t="s">
        <v>296</v>
      </c>
      <c r="V48" s="103"/>
    </row>
    <row r="49" spans="2:22" x14ac:dyDescent="0.25">
      <c r="B49" s="92" t="s">
        <v>139</v>
      </c>
      <c r="C49" s="88" t="s">
        <v>50</v>
      </c>
      <c r="D49" s="94">
        <v>39340</v>
      </c>
      <c r="E49" s="88" t="s">
        <v>74</v>
      </c>
      <c r="F49" s="89"/>
      <c r="G49" s="89"/>
      <c r="H49" s="89">
        <v>9.52</v>
      </c>
      <c r="I49" s="89" t="str">
        <f>IFERROR(IF(AND(LEN(Composite[[#This Row],[UTR
8/22]])&gt;0,LEN(Composite[[#This Row],[UTR
10/22]])&gt;0),Composite[[#This Row],[UTR
10/22]]-Composite[[#This Row],[UTR
8/22]],""),"")</f>
        <v/>
      </c>
      <c r="J49" s="89">
        <v>9.11</v>
      </c>
      <c r="K49" s="89">
        <v>9.56</v>
      </c>
      <c r="L49" s="89" t="s">
        <v>15</v>
      </c>
      <c r="M49" s="105" t="s">
        <v>224</v>
      </c>
      <c r="N49" s="104" t="s">
        <v>237</v>
      </c>
      <c r="O49" s="93">
        <v>10</v>
      </c>
      <c r="P49" s="93"/>
      <c r="Q49" s="88"/>
      <c r="R49" s="88">
        <v>15.9</v>
      </c>
      <c r="S49" s="89">
        <f>IFERROR(Composite[[#This Row],[UTR
10/22]]-Composite[[#This Row],[WTN
10/22]],"")</f>
        <v>-6.3800000000000008</v>
      </c>
      <c r="T49" s="88" t="s">
        <v>327</v>
      </c>
      <c r="U49" s="88" t="s">
        <v>296</v>
      </c>
      <c r="V49" s="103"/>
    </row>
    <row r="50" spans="2:22" x14ac:dyDescent="0.25">
      <c r="B50" s="92" t="s">
        <v>137</v>
      </c>
      <c r="C50" s="88" t="s">
        <v>25</v>
      </c>
      <c r="D50" s="94">
        <v>39119</v>
      </c>
      <c r="E50" s="88" t="s">
        <v>74</v>
      </c>
      <c r="F50" s="89"/>
      <c r="G50" s="89"/>
      <c r="H50" s="89">
        <v>9.4700000000000006</v>
      </c>
      <c r="I50" s="89" t="str">
        <f>IFERROR(IF(AND(LEN(Composite[[#This Row],[UTR
8/22]])&gt;0,LEN(Composite[[#This Row],[UTR
10/22]])&gt;0),Composite[[#This Row],[UTR
10/22]]-Composite[[#This Row],[UTR
8/22]],""),"")</f>
        <v/>
      </c>
      <c r="J50" s="89">
        <v>8.91</v>
      </c>
      <c r="K50" s="89">
        <v>9.43</v>
      </c>
      <c r="L50" s="89" t="s">
        <v>15</v>
      </c>
      <c r="M50" s="105" t="s">
        <v>235</v>
      </c>
      <c r="N50" s="104" t="s">
        <v>27</v>
      </c>
      <c r="O50" s="93">
        <v>84</v>
      </c>
      <c r="P50" s="93"/>
      <c r="Q50" s="88"/>
      <c r="R50" s="88">
        <v>19.399999999999999</v>
      </c>
      <c r="S50" s="89">
        <f>IFERROR(Composite[[#This Row],[UTR
10/22]]-Composite[[#This Row],[WTN
10/22]],"")</f>
        <v>-9.9299999999999979</v>
      </c>
      <c r="T50" s="88" t="s">
        <v>325</v>
      </c>
      <c r="U50" s="88" t="s">
        <v>296</v>
      </c>
      <c r="V50" s="103"/>
    </row>
    <row r="51" spans="2:22" x14ac:dyDescent="0.25">
      <c r="B51" s="92" t="s">
        <v>173</v>
      </c>
      <c r="C51" s="88" t="s">
        <v>50</v>
      </c>
      <c r="D51" s="94">
        <v>38887</v>
      </c>
      <c r="E51" s="88" t="s">
        <v>75</v>
      </c>
      <c r="F51" s="89">
        <v>9.75</v>
      </c>
      <c r="G51" s="89">
        <v>9.68</v>
      </c>
      <c r="H51" s="89">
        <v>9.4700000000000006</v>
      </c>
      <c r="I51" s="89">
        <f>IFERROR(IF(AND(LEN(Composite[[#This Row],[UTR
8/22]])&gt;0,LEN(Composite[[#This Row],[UTR
10/22]])&gt;0),Composite[[#This Row],[UTR
10/22]]-Composite[[#This Row],[UTR
8/22]],""),"")</f>
        <v>-0.20999999999999908</v>
      </c>
      <c r="J51" s="89">
        <v>9.14</v>
      </c>
      <c r="K51" s="89">
        <v>9.36</v>
      </c>
      <c r="L51" s="89">
        <v>9.77</v>
      </c>
      <c r="M51" s="105" t="s">
        <v>251</v>
      </c>
      <c r="N51" s="104" t="s">
        <v>17</v>
      </c>
      <c r="O51" s="93">
        <v>6</v>
      </c>
      <c r="P51" s="93">
        <v>17.7</v>
      </c>
      <c r="Q51" s="88">
        <v>16.600000000000001</v>
      </c>
      <c r="R51" s="88">
        <v>16.899999999999999</v>
      </c>
      <c r="S51" s="89">
        <f>IFERROR(Composite[[#This Row],[UTR
10/22]]-Composite[[#This Row],[WTN
10/22]],"")</f>
        <v>-7.4299999999999979</v>
      </c>
      <c r="T51" s="88" t="s">
        <v>362</v>
      </c>
      <c r="U51" s="88"/>
      <c r="V51" s="103"/>
    </row>
    <row r="52" spans="2:22" x14ac:dyDescent="0.25">
      <c r="B52" s="92" t="s">
        <v>156</v>
      </c>
      <c r="C52" s="88" t="s">
        <v>50</v>
      </c>
      <c r="D52" s="94">
        <v>38578</v>
      </c>
      <c r="E52" s="88" t="s">
        <v>76</v>
      </c>
      <c r="F52" s="89">
        <v>9.17</v>
      </c>
      <c r="G52" s="89">
        <v>9.57</v>
      </c>
      <c r="H52" s="89">
        <v>9.4700000000000006</v>
      </c>
      <c r="I52" s="89">
        <f>IFERROR(IF(AND(LEN(Composite[[#This Row],[UTR
8/22]])&gt;0,LEN(Composite[[#This Row],[UTR
10/22]])&gt;0),Composite[[#This Row],[UTR
10/22]]-Composite[[#This Row],[UTR
8/22]],""),"")</f>
        <v>-9.9999999999999645E-2</v>
      </c>
      <c r="J52" s="89">
        <v>9.31</v>
      </c>
      <c r="K52" s="89">
        <v>9.59</v>
      </c>
      <c r="L52" s="89">
        <v>9.65</v>
      </c>
      <c r="M52" s="105" t="s">
        <v>258</v>
      </c>
      <c r="N52" s="104" t="s">
        <v>259</v>
      </c>
      <c r="O52" s="93">
        <v>1</v>
      </c>
      <c r="P52" s="93">
        <v>17.5</v>
      </c>
      <c r="Q52" s="88">
        <v>16</v>
      </c>
      <c r="R52" s="88">
        <v>16</v>
      </c>
      <c r="S52" s="89">
        <f>IFERROR(Composite[[#This Row],[UTR
10/22]]-Composite[[#This Row],[WTN
10/22]],"")</f>
        <v>-6.5299999999999994</v>
      </c>
      <c r="T52" s="88" t="s">
        <v>347</v>
      </c>
      <c r="U52" s="88"/>
      <c r="V52" s="103"/>
    </row>
    <row r="53" spans="2:22" x14ac:dyDescent="0.25">
      <c r="B53" s="92" t="s">
        <v>129</v>
      </c>
      <c r="C53" s="88" t="s">
        <v>13</v>
      </c>
      <c r="D53" s="94">
        <v>38835</v>
      </c>
      <c r="E53" s="88" t="s">
        <v>74</v>
      </c>
      <c r="F53" s="89">
        <v>9.14</v>
      </c>
      <c r="G53" s="89">
        <v>9.18</v>
      </c>
      <c r="H53" s="89">
        <v>9.44</v>
      </c>
      <c r="I53" s="89">
        <f>IFERROR(IF(AND(LEN(Composite[[#This Row],[UTR
8/22]])&gt;0,LEN(Composite[[#This Row],[UTR
10/22]])&gt;0),Composite[[#This Row],[UTR
10/22]]-Composite[[#This Row],[UTR
8/22]],""),"")</f>
        <v>0.25999999999999979</v>
      </c>
      <c r="J53" s="89">
        <v>9.08</v>
      </c>
      <c r="K53" s="89">
        <v>9.57</v>
      </c>
      <c r="L53" s="89" t="s">
        <v>15</v>
      </c>
      <c r="M53" s="105" t="s">
        <v>225</v>
      </c>
      <c r="N53" s="104" t="s">
        <v>31</v>
      </c>
      <c r="O53" s="93" t="s">
        <v>14</v>
      </c>
      <c r="P53" s="93">
        <v>19.100000000000001</v>
      </c>
      <c r="Q53" s="88">
        <v>18.5</v>
      </c>
      <c r="R53" s="88">
        <v>17.100000000000001</v>
      </c>
      <c r="S53" s="89">
        <f>IFERROR(Composite[[#This Row],[UTR
10/22]]-Composite[[#This Row],[WTN
10/22]],"")</f>
        <v>-7.6600000000000019</v>
      </c>
      <c r="T53" s="88" t="s">
        <v>319</v>
      </c>
      <c r="U53" s="88" t="s">
        <v>296</v>
      </c>
      <c r="V53" s="103" t="s">
        <v>296</v>
      </c>
    </row>
    <row r="54" spans="2:22" x14ac:dyDescent="0.25">
      <c r="B54" s="92" t="s">
        <v>125</v>
      </c>
      <c r="C54" s="88" t="s">
        <v>22</v>
      </c>
      <c r="D54" s="94">
        <v>38808</v>
      </c>
      <c r="E54" s="88" t="s">
        <v>74</v>
      </c>
      <c r="F54" s="89">
        <v>9.02</v>
      </c>
      <c r="G54" s="89">
        <v>9.3699999999999992</v>
      </c>
      <c r="H54" s="89">
        <v>9.4</v>
      </c>
      <c r="I54" s="89">
        <f>IFERROR(IF(AND(LEN(Composite[[#This Row],[UTR
8/22]])&gt;0,LEN(Composite[[#This Row],[UTR
10/22]])&gt;0),Composite[[#This Row],[UTR
10/22]]-Composite[[#This Row],[UTR
8/22]],""),"")</f>
        <v>3.0000000000001137E-2</v>
      </c>
      <c r="J54" s="89">
        <v>8.4600000000000009</v>
      </c>
      <c r="K54" s="89">
        <v>9.36</v>
      </c>
      <c r="L54" s="89">
        <v>9.51</v>
      </c>
      <c r="M54" s="105" t="s">
        <v>219</v>
      </c>
      <c r="N54" s="104" t="s">
        <v>80</v>
      </c>
      <c r="O54" s="93">
        <v>45</v>
      </c>
      <c r="P54" s="93">
        <v>24.3</v>
      </c>
      <c r="Q54" s="88">
        <v>21.9</v>
      </c>
      <c r="R54" s="88">
        <v>21.9</v>
      </c>
      <c r="S54" s="89">
        <f>IFERROR(Composite[[#This Row],[UTR
10/22]]-Composite[[#This Row],[WTN
10/22]],"")</f>
        <v>-12.499999999999998</v>
      </c>
      <c r="T54" s="88" t="s">
        <v>316</v>
      </c>
      <c r="U54" s="88" t="s">
        <v>296</v>
      </c>
      <c r="V54" s="103"/>
    </row>
    <row r="55" spans="2:22" x14ac:dyDescent="0.25">
      <c r="B55" s="92" t="s">
        <v>158</v>
      </c>
      <c r="C55" s="88" t="s">
        <v>22</v>
      </c>
      <c r="D55" s="94">
        <v>37784</v>
      </c>
      <c r="E55" s="88" t="s">
        <v>76</v>
      </c>
      <c r="F55" s="89">
        <v>9.44</v>
      </c>
      <c r="G55" s="89">
        <v>9.4600000000000009</v>
      </c>
      <c r="H55" s="89">
        <v>9.39</v>
      </c>
      <c r="I55" s="89">
        <f>IFERROR(IF(AND(LEN(Composite[[#This Row],[UTR
8/22]])&gt;0,LEN(Composite[[#This Row],[UTR
10/22]])&gt;0),Composite[[#This Row],[UTR
10/22]]-Composite[[#This Row],[UTR
8/22]],""),"")</f>
        <v>-7.0000000000000284E-2</v>
      </c>
      <c r="J55" s="89">
        <v>9.32</v>
      </c>
      <c r="K55" s="89">
        <v>9.33</v>
      </c>
      <c r="L55" s="89">
        <v>9.5</v>
      </c>
      <c r="M55" s="105" t="s">
        <v>262</v>
      </c>
      <c r="N55" s="104" t="s">
        <v>32</v>
      </c>
      <c r="O55" s="93">
        <v>14</v>
      </c>
      <c r="P55" s="93">
        <v>17.600000000000001</v>
      </c>
      <c r="Q55" s="88">
        <v>17.399999999999999</v>
      </c>
      <c r="R55" s="88">
        <v>17.8</v>
      </c>
      <c r="S55" s="89">
        <f>IFERROR(Composite[[#This Row],[UTR
10/22]]-Composite[[#This Row],[WTN
10/22]],"")</f>
        <v>-8.41</v>
      </c>
      <c r="T55" s="88" t="s">
        <v>348</v>
      </c>
      <c r="U55" s="88"/>
      <c r="V55" s="103"/>
    </row>
    <row r="56" spans="2:22" x14ac:dyDescent="0.25">
      <c r="B56" s="92" t="s">
        <v>138</v>
      </c>
      <c r="C56" s="88" t="s">
        <v>28</v>
      </c>
      <c r="D56" s="94">
        <v>39297</v>
      </c>
      <c r="E56" s="88" t="s">
        <v>74</v>
      </c>
      <c r="F56" s="89"/>
      <c r="G56" s="89"/>
      <c r="H56" s="89">
        <v>9.3699999999999992</v>
      </c>
      <c r="I56" s="89" t="str">
        <f>IFERROR(IF(AND(LEN(Composite[[#This Row],[UTR
8/22]])&gt;0,LEN(Composite[[#This Row],[UTR
10/22]])&gt;0),Composite[[#This Row],[UTR
10/22]]-Composite[[#This Row],[UTR
8/22]],""),"")</f>
        <v/>
      </c>
      <c r="J56" s="89">
        <v>8.9700000000000006</v>
      </c>
      <c r="K56" s="89">
        <v>9.32</v>
      </c>
      <c r="L56" s="89" t="s">
        <v>15</v>
      </c>
      <c r="M56" s="105" t="s">
        <v>236</v>
      </c>
      <c r="N56" s="104" t="s">
        <v>17</v>
      </c>
      <c r="O56" s="93" t="s">
        <v>14</v>
      </c>
      <c r="P56" s="93"/>
      <c r="Q56" s="88"/>
      <c r="R56" s="88">
        <v>20.8</v>
      </c>
      <c r="S56" s="89">
        <f>IFERROR(Composite[[#This Row],[UTR
10/22]]-Composite[[#This Row],[WTN
10/22]],"")</f>
        <v>-11.430000000000001</v>
      </c>
      <c r="T56" s="88" t="s">
        <v>326</v>
      </c>
      <c r="U56" s="88" t="s">
        <v>296</v>
      </c>
      <c r="V56" s="103" t="s">
        <v>296</v>
      </c>
    </row>
    <row r="57" spans="2:22" x14ac:dyDescent="0.25">
      <c r="B57" s="92" t="s">
        <v>151</v>
      </c>
      <c r="C57" s="88" t="s">
        <v>19</v>
      </c>
      <c r="D57" s="94">
        <v>38102</v>
      </c>
      <c r="E57" s="88" t="s">
        <v>76</v>
      </c>
      <c r="F57" s="89">
        <v>9.93</v>
      </c>
      <c r="G57" s="89">
        <v>9.84</v>
      </c>
      <c r="H57" s="89">
        <v>9.35</v>
      </c>
      <c r="I57" s="89">
        <f>IFERROR(IF(AND(LEN(Composite[[#This Row],[UTR
8/22]])&gt;0,LEN(Composite[[#This Row],[UTR
10/22]])&gt;0),Composite[[#This Row],[UTR
10/22]]-Composite[[#This Row],[UTR
8/22]],""),"")</f>
        <v>-0.49000000000000021</v>
      </c>
      <c r="J57" s="89">
        <v>10</v>
      </c>
      <c r="K57" s="89"/>
      <c r="L57" s="89">
        <v>10.06</v>
      </c>
      <c r="M57" s="105" t="s">
        <v>253</v>
      </c>
      <c r="N57" s="104" t="s">
        <v>218</v>
      </c>
      <c r="O57" s="93" t="s">
        <v>14</v>
      </c>
      <c r="P57" s="93">
        <v>13.9</v>
      </c>
      <c r="Q57" s="88">
        <v>13.6</v>
      </c>
      <c r="R57" s="88">
        <v>13.7</v>
      </c>
      <c r="S57" s="89">
        <f>IFERROR(Composite[[#This Row],[UTR
10/22]]-Composite[[#This Row],[WTN
10/22]],"")</f>
        <v>-4.3499999999999996</v>
      </c>
      <c r="T57" s="88" t="s">
        <v>342</v>
      </c>
      <c r="U57" s="88"/>
      <c r="V57" s="103"/>
    </row>
    <row r="58" spans="2:22" x14ac:dyDescent="0.25">
      <c r="B58" s="92" t="s">
        <v>180</v>
      </c>
      <c r="C58" s="88" t="s">
        <v>19</v>
      </c>
      <c r="D58" s="94">
        <v>38677</v>
      </c>
      <c r="E58" s="88" t="s">
        <v>75</v>
      </c>
      <c r="F58" s="89">
        <v>9.2899999999999991</v>
      </c>
      <c r="G58" s="89">
        <v>9.33</v>
      </c>
      <c r="H58" s="89">
        <v>9.35</v>
      </c>
      <c r="I58" s="89">
        <f>IFERROR(IF(AND(LEN(Composite[[#This Row],[UTR
8/22]])&gt;0,LEN(Composite[[#This Row],[UTR
10/22]])&gt;0),Composite[[#This Row],[UTR
10/22]]-Composite[[#This Row],[UTR
8/22]],""),"")</f>
        <v>1.9999999999999574E-2</v>
      </c>
      <c r="J58" s="89">
        <v>8.82</v>
      </c>
      <c r="K58" s="89">
        <v>9.3000000000000007</v>
      </c>
      <c r="L58" s="89">
        <v>9.4499999999999993</v>
      </c>
      <c r="M58" s="105" t="s">
        <v>285</v>
      </c>
      <c r="N58" s="104" t="s">
        <v>18</v>
      </c>
      <c r="O58" s="93" t="s">
        <v>14</v>
      </c>
      <c r="P58" s="93">
        <v>20.3</v>
      </c>
      <c r="Q58" s="88">
        <v>19.3</v>
      </c>
      <c r="R58" s="88">
        <v>19</v>
      </c>
      <c r="S58" s="89">
        <f>IFERROR(Composite[[#This Row],[UTR
10/22]]-Composite[[#This Row],[WTN
10/22]],"")</f>
        <v>-9.65</v>
      </c>
      <c r="T58" s="88" t="s">
        <v>369</v>
      </c>
      <c r="U58" s="88"/>
      <c r="V58" s="103" t="s">
        <v>296</v>
      </c>
    </row>
    <row r="59" spans="2:22" x14ac:dyDescent="0.25">
      <c r="B59" s="92" t="s">
        <v>128</v>
      </c>
      <c r="C59" s="88" t="s">
        <v>19</v>
      </c>
      <c r="D59" s="94">
        <v>39235</v>
      </c>
      <c r="E59" s="88" t="s">
        <v>74</v>
      </c>
      <c r="F59" s="89">
        <v>9.3699999999999992</v>
      </c>
      <c r="G59" s="89">
        <v>9.31</v>
      </c>
      <c r="H59" s="89">
        <v>9.34</v>
      </c>
      <c r="I59" s="89">
        <f>IFERROR(IF(AND(LEN(Composite[[#This Row],[UTR
8/22]])&gt;0,LEN(Composite[[#This Row],[UTR
10/22]])&gt;0),Composite[[#This Row],[UTR
10/22]]-Composite[[#This Row],[UTR
8/22]],""),"")</f>
        <v>2.9999999999999361E-2</v>
      </c>
      <c r="J59" s="89">
        <v>9.11</v>
      </c>
      <c r="K59" s="89">
        <v>9.25</v>
      </c>
      <c r="L59" s="89">
        <v>9.39</v>
      </c>
      <c r="M59" s="105" t="s">
        <v>223</v>
      </c>
      <c r="N59" s="104" t="s">
        <v>43</v>
      </c>
      <c r="O59" s="93" t="s">
        <v>14</v>
      </c>
      <c r="P59" s="93">
        <v>19.3</v>
      </c>
      <c r="Q59" s="88">
        <v>18.5</v>
      </c>
      <c r="R59" s="88">
        <v>19.100000000000001</v>
      </c>
      <c r="S59" s="89">
        <f>IFERROR(Composite[[#This Row],[UTR
10/22]]-Composite[[#This Row],[WTN
10/22]],"")</f>
        <v>-9.7600000000000016</v>
      </c>
      <c r="T59" s="88"/>
      <c r="U59" s="88"/>
      <c r="V59" s="103"/>
    </row>
    <row r="60" spans="2:22" x14ac:dyDescent="0.25">
      <c r="B60" s="92" t="s">
        <v>179</v>
      </c>
      <c r="C60" s="88" t="s">
        <v>19</v>
      </c>
      <c r="D60" s="94">
        <v>38645</v>
      </c>
      <c r="E60" s="88" t="s">
        <v>75</v>
      </c>
      <c r="F60" s="89">
        <v>9.19</v>
      </c>
      <c r="G60" s="89">
        <v>9.33</v>
      </c>
      <c r="H60" s="89">
        <v>9.34</v>
      </c>
      <c r="I60" s="89">
        <f>IFERROR(IF(AND(LEN(Composite[[#This Row],[UTR
8/22]])&gt;0,LEN(Composite[[#This Row],[UTR
10/22]])&gt;0),Composite[[#This Row],[UTR
10/22]]-Composite[[#This Row],[UTR
8/22]],""),"")</f>
        <v>9.9999999999997868E-3</v>
      </c>
      <c r="J60" s="89">
        <v>9.14</v>
      </c>
      <c r="K60" s="89">
        <v>9.2899999999999991</v>
      </c>
      <c r="L60" s="89">
        <v>9.3699999999999992</v>
      </c>
      <c r="M60" s="105" t="s">
        <v>216</v>
      </c>
      <c r="N60" s="104" t="s">
        <v>33</v>
      </c>
      <c r="O60" s="93" t="s">
        <v>14</v>
      </c>
      <c r="P60" s="93">
        <v>19.600000000000001</v>
      </c>
      <c r="Q60" s="88">
        <v>18.2</v>
      </c>
      <c r="R60" s="88">
        <v>19.100000000000001</v>
      </c>
      <c r="S60" s="89">
        <f>IFERROR(Composite[[#This Row],[UTR
10/22]]-Composite[[#This Row],[WTN
10/22]],"")</f>
        <v>-9.7600000000000016</v>
      </c>
      <c r="T60" s="88" t="s">
        <v>368</v>
      </c>
      <c r="U60" s="88" t="s">
        <v>296</v>
      </c>
      <c r="V60" s="103"/>
    </row>
    <row r="61" spans="2:22" x14ac:dyDescent="0.25">
      <c r="B61" s="92" t="s">
        <v>161</v>
      </c>
      <c r="C61" s="88" t="s">
        <v>19</v>
      </c>
      <c r="D61" s="94">
        <v>38482</v>
      </c>
      <c r="E61" s="88" t="s">
        <v>76</v>
      </c>
      <c r="F61" s="89"/>
      <c r="G61" s="89">
        <v>9.3000000000000007</v>
      </c>
      <c r="H61" s="89">
        <v>9.33</v>
      </c>
      <c r="I61" s="89">
        <f>IFERROR(IF(AND(LEN(Composite[[#This Row],[UTR
8/22]])&gt;0,LEN(Composite[[#This Row],[UTR
10/22]])&gt;0),Composite[[#This Row],[UTR
10/22]]-Composite[[#This Row],[UTR
8/22]],""),"")</f>
        <v>2.9999999999999361E-2</v>
      </c>
      <c r="J61" s="89">
        <v>9.44</v>
      </c>
      <c r="K61" s="89"/>
      <c r="L61" s="89" t="s">
        <v>15</v>
      </c>
      <c r="M61" s="105" t="s">
        <v>266</v>
      </c>
      <c r="N61" s="104" t="s">
        <v>267</v>
      </c>
      <c r="O61" s="93" t="s">
        <v>14</v>
      </c>
      <c r="P61" s="93"/>
      <c r="Q61" s="88">
        <v>19.100000000000001</v>
      </c>
      <c r="R61" s="88">
        <v>19.100000000000001</v>
      </c>
      <c r="S61" s="89">
        <f>IFERROR(Composite[[#This Row],[UTR
10/22]]-Composite[[#This Row],[WTN
10/22]],"")</f>
        <v>-9.7700000000000014</v>
      </c>
      <c r="T61" s="88" t="s">
        <v>351</v>
      </c>
      <c r="U61" s="88" t="s">
        <v>296</v>
      </c>
      <c r="V61" s="103"/>
    </row>
    <row r="62" spans="2:22" x14ac:dyDescent="0.25">
      <c r="B62" s="92" t="s">
        <v>195</v>
      </c>
      <c r="C62" s="88" t="s">
        <v>50</v>
      </c>
      <c r="D62" s="94">
        <v>38795</v>
      </c>
      <c r="E62" s="88" t="s">
        <v>75</v>
      </c>
      <c r="F62" s="89"/>
      <c r="G62" s="89"/>
      <c r="H62" s="89">
        <v>9.33</v>
      </c>
      <c r="I62" s="89" t="str">
        <f>IFERROR(IF(AND(LEN(Composite[[#This Row],[UTR
8/22]])&gt;0,LEN(Composite[[#This Row],[UTR
10/22]])&gt;0),Composite[[#This Row],[UTR
10/22]]-Composite[[#This Row],[UTR
8/22]],""),"")</f>
        <v/>
      </c>
      <c r="J62" s="89">
        <v>8.65</v>
      </c>
      <c r="K62" s="89">
        <v>9.39</v>
      </c>
      <c r="L62" s="89" t="s">
        <v>15</v>
      </c>
      <c r="M62" s="105" t="s">
        <v>295</v>
      </c>
      <c r="N62" s="104" t="s">
        <v>27</v>
      </c>
      <c r="O62" s="93">
        <v>12</v>
      </c>
      <c r="P62" s="93"/>
      <c r="Q62" s="88"/>
      <c r="R62" s="88">
        <v>17.899999999999999</v>
      </c>
      <c r="S62" s="89">
        <f>IFERROR(Composite[[#This Row],[UTR
10/22]]-Composite[[#This Row],[WTN
10/22]],"")</f>
        <v>-8.5699999999999985</v>
      </c>
      <c r="T62" s="88" t="s">
        <v>370</v>
      </c>
      <c r="U62" s="88" t="s">
        <v>296</v>
      </c>
      <c r="V62" s="103" t="s">
        <v>296</v>
      </c>
    </row>
    <row r="63" spans="2:22" x14ac:dyDescent="0.25">
      <c r="B63" s="92" t="s">
        <v>181</v>
      </c>
      <c r="C63" s="88" t="s">
        <v>50</v>
      </c>
      <c r="D63" s="94">
        <v>38767</v>
      </c>
      <c r="E63" s="88" t="s">
        <v>75</v>
      </c>
      <c r="F63" s="89"/>
      <c r="G63" s="89">
        <v>9.3000000000000007</v>
      </c>
      <c r="H63" s="89">
        <v>9.33</v>
      </c>
      <c r="I63" s="89">
        <f>IFERROR(IF(AND(LEN(Composite[[#This Row],[UTR
8/22]])&gt;0,LEN(Composite[[#This Row],[UTR
10/22]])&gt;0),Composite[[#This Row],[UTR
10/22]]-Composite[[#This Row],[UTR
8/22]],""),"")</f>
        <v>2.9999999999999361E-2</v>
      </c>
      <c r="J63" s="89">
        <v>8.65</v>
      </c>
      <c r="K63" s="89">
        <v>9.35</v>
      </c>
      <c r="L63" s="89" t="s">
        <v>15</v>
      </c>
      <c r="M63" s="105" t="s">
        <v>286</v>
      </c>
      <c r="N63" s="104" t="s">
        <v>27</v>
      </c>
      <c r="O63" s="93" t="s">
        <v>14</v>
      </c>
      <c r="P63" s="93"/>
      <c r="Q63" s="88">
        <v>17.899999999999999</v>
      </c>
      <c r="R63" s="88">
        <v>17.899999999999999</v>
      </c>
      <c r="S63" s="89">
        <f>IFERROR(Composite[[#This Row],[UTR
10/22]]-Composite[[#This Row],[WTN
10/22]],"")</f>
        <v>-8.5699999999999985</v>
      </c>
      <c r="T63" s="88" t="s">
        <v>370</v>
      </c>
      <c r="U63" s="88" t="s">
        <v>296</v>
      </c>
      <c r="V63" s="103" t="s">
        <v>296</v>
      </c>
    </row>
    <row r="64" spans="2:22" x14ac:dyDescent="0.25">
      <c r="B64" s="92" t="s">
        <v>178</v>
      </c>
      <c r="C64" s="88" t="s">
        <v>19</v>
      </c>
      <c r="D64" s="94">
        <v>38511</v>
      </c>
      <c r="E64" s="88" t="s">
        <v>75</v>
      </c>
      <c r="F64" s="89">
        <v>9.26</v>
      </c>
      <c r="G64" s="89">
        <v>9.3699999999999992</v>
      </c>
      <c r="H64" s="89">
        <v>9.31</v>
      </c>
      <c r="I64" s="89">
        <f>IFERROR(IF(AND(LEN(Composite[[#This Row],[UTR
8/22]])&gt;0,LEN(Composite[[#This Row],[UTR
10/22]])&gt;0),Composite[[#This Row],[UTR
10/22]]-Composite[[#This Row],[UTR
8/22]],""),"")</f>
        <v>-5.9999999999998721E-2</v>
      </c>
      <c r="J64" s="89">
        <v>9.1199999999999992</v>
      </c>
      <c r="K64" s="89">
        <v>9.27</v>
      </c>
      <c r="L64" s="89">
        <v>9.39</v>
      </c>
      <c r="M64" s="105" t="s">
        <v>256</v>
      </c>
      <c r="N64" s="104" t="s">
        <v>283</v>
      </c>
      <c r="O64" s="93" t="s">
        <v>14</v>
      </c>
      <c r="P64" s="93">
        <v>21.1</v>
      </c>
      <c r="Q64" s="88">
        <v>19.600000000000001</v>
      </c>
      <c r="R64" s="88">
        <v>18.3</v>
      </c>
      <c r="S64" s="89">
        <f>IFERROR(Composite[[#This Row],[UTR
10/22]]-Composite[[#This Row],[WTN
10/22]],"")</f>
        <v>-8.99</v>
      </c>
      <c r="T64" s="88" t="s">
        <v>367</v>
      </c>
      <c r="U64" s="88" t="s">
        <v>296</v>
      </c>
      <c r="V64" s="103"/>
    </row>
    <row r="65" spans="2:22" x14ac:dyDescent="0.25">
      <c r="B65" s="92" t="s">
        <v>186</v>
      </c>
      <c r="C65" s="88" t="s">
        <v>13</v>
      </c>
      <c r="D65" s="94">
        <v>38593</v>
      </c>
      <c r="E65" s="88" t="s">
        <v>75</v>
      </c>
      <c r="F65" s="89">
        <v>9.0299999999999994</v>
      </c>
      <c r="G65" s="89">
        <v>9.1300000000000008</v>
      </c>
      <c r="H65" s="89">
        <v>9.3000000000000007</v>
      </c>
      <c r="I65" s="89">
        <f>IFERROR(IF(AND(LEN(Composite[[#This Row],[UTR
8/22]])&gt;0,LEN(Composite[[#This Row],[UTR
10/22]])&gt;0),Composite[[#This Row],[UTR
10/22]]-Composite[[#This Row],[UTR
8/22]],""),"")</f>
        <v>0.16999999999999993</v>
      </c>
      <c r="J65" s="89">
        <v>8.1999999999999993</v>
      </c>
      <c r="K65" s="89">
        <v>9.35</v>
      </c>
      <c r="L65" s="89" t="s">
        <v>15</v>
      </c>
      <c r="M65" s="105" t="s">
        <v>281</v>
      </c>
      <c r="N65" s="104" t="s">
        <v>23</v>
      </c>
      <c r="O65" s="93" t="s">
        <v>14</v>
      </c>
      <c r="P65" s="93">
        <v>20.2</v>
      </c>
      <c r="Q65" s="88">
        <v>18.7</v>
      </c>
      <c r="R65" s="88">
        <v>18</v>
      </c>
      <c r="S65" s="89">
        <f>IFERROR(Composite[[#This Row],[UTR
10/22]]-Composite[[#This Row],[WTN
10/22]],"")</f>
        <v>-8.6999999999999993</v>
      </c>
      <c r="T65" s="88" t="s">
        <v>375</v>
      </c>
      <c r="U65" s="88" t="s">
        <v>296</v>
      </c>
      <c r="V65" s="103"/>
    </row>
    <row r="66" spans="2:22" x14ac:dyDescent="0.25">
      <c r="B66" s="92" t="s">
        <v>183</v>
      </c>
      <c r="C66" s="88" t="s">
        <v>25</v>
      </c>
      <c r="D66" s="94">
        <v>38884</v>
      </c>
      <c r="E66" s="88" t="s">
        <v>75</v>
      </c>
      <c r="F66" s="89">
        <v>9.27</v>
      </c>
      <c r="G66" s="89">
        <v>9.25</v>
      </c>
      <c r="H66" s="89">
        <v>9.2899999999999991</v>
      </c>
      <c r="I66" s="89">
        <f>IFERROR(IF(AND(LEN(Composite[[#This Row],[UTR
8/22]])&gt;0,LEN(Composite[[#This Row],[UTR
10/22]])&gt;0),Composite[[#This Row],[UTR
10/22]]-Composite[[#This Row],[UTR
8/22]],""),"")</f>
        <v>3.9999999999999147E-2</v>
      </c>
      <c r="J66" s="89">
        <v>9.32</v>
      </c>
      <c r="K66" s="89">
        <v>9.16</v>
      </c>
      <c r="L66" s="89" t="s">
        <v>15</v>
      </c>
      <c r="M66" s="105" t="s">
        <v>288</v>
      </c>
      <c r="N66" s="104" t="s">
        <v>37</v>
      </c>
      <c r="O66" s="93" t="s">
        <v>14</v>
      </c>
      <c r="P66" s="93">
        <v>18.600000000000001</v>
      </c>
      <c r="Q66" s="88">
        <v>17.899999999999999</v>
      </c>
      <c r="R66" s="88">
        <v>18.5</v>
      </c>
      <c r="S66" s="89">
        <f>IFERROR(Composite[[#This Row],[UTR
10/22]]-Composite[[#This Row],[WTN
10/22]],"")</f>
        <v>-9.2100000000000009</v>
      </c>
      <c r="T66" s="88" t="s">
        <v>372</v>
      </c>
      <c r="U66" s="88" t="s">
        <v>296</v>
      </c>
      <c r="V66" s="103"/>
    </row>
    <row r="67" spans="2:22" x14ac:dyDescent="0.25">
      <c r="B67" s="92" t="s">
        <v>134</v>
      </c>
      <c r="C67" s="88" t="s">
        <v>19</v>
      </c>
      <c r="D67" s="94">
        <v>39310</v>
      </c>
      <c r="E67" s="88" t="s">
        <v>74</v>
      </c>
      <c r="F67" s="89"/>
      <c r="G67" s="89"/>
      <c r="H67" s="89">
        <v>9.27</v>
      </c>
      <c r="I67" s="89" t="str">
        <f>IFERROR(IF(AND(LEN(Composite[[#This Row],[UTR
8/22]])&gt;0,LEN(Composite[[#This Row],[UTR
10/22]])&gt;0),Composite[[#This Row],[UTR
10/22]]-Composite[[#This Row],[UTR
8/22]],""),"")</f>
        <v/>
      </c>
      <c r="J67" s="89">
        <v>9.1</v>
      </c>
      <c r="K67" s="89">
        <v>9.41</v>
      </c>
      <c r="L67" s="89" t="s">
        <v>15</v>
      </c>
      <c r="M67" s="105" t="s">
        <v>233</v>
      </c>
      <c r="N67" s="104" t="s">
        <v>36</v>
      </c>
      <c r="O67" s="93" t="s">
        <v>14</v>
      </c>
      <c r="P67" s="93"/>
      <c r="Q67" s="88"/>
      <c r="R67" s="88">
        <v>19</v>
      </c>
      <c r="S67" s="89">
        <f>IFERROR(Composite[[#This Row],[UTR
10/22]]-Composite[[#This Row],[WTN
10/22]],"")</f>
        <v>-9.73</v>
      </c>
      <c r="T67" s="88" t="s">
        <v>323</v>
      </c>
      <c r="U67" s="88" t="s">
        <v>296</v>
      </c>
      <c r="V67" s="103"/>
    </row>
    <row r="68" spans="2:22" x14ac:dyDescent="0.25">
      <c r="B68" s="92" t="s">
        <v>159</v>
      </c>
      <c r="C68" s="88" t="s">
        <v>22</v>
      </c>
      <c r="D68" s="94">
        <v>37987</v>
      </c>
      <c r="E68" s="88" t="s">
        <v>76</v>
      </c>
      <c r="F68" s="89">
        <v>9.32</v>
      </c>
      <c r="G68" s="89">
        <v>9.41</v>
      </c>
      <c r="H68" s="89">
        <v>9.27</v>
      </c>
      <c r="I68" s="89">
        <f>IFERROR(IF(AND(LEN(Composite[[#This Row],[UTR
8/22]])&gt;0,LEN(Composite[[#This Row],[UTR
10/22]])&gt;0),Composite[[#This Row],[UTR
10/22]]-Composite[[#This Row],[UTR
8/22]],""),"")</f>
        <v>-0.14000000000000057</v>
      </c>
      <c r="J68" s="89">
        <v>9.15</v>
      </c>
      <c r="K68" s="89"/>
      <c r="L68" s="89">
        <v>9.57</v>
      </c>
      <c r="M68" s="105" t="s">
        <v>263</v>
      </c>
      <c r="N68" s="104" t="s">
        <v>264</v>
      </c>
      <c r="O68" s="93">
        <v>7</v>
      </c>
      <c r="P68" s="93"/>
      <c r="Q68" s="88">
        <v>17.7</v>
      </c>
      <c r="R68" s="88">
        <v>17.899999999999999</v>
      </c>
      <c r="S68" s="89">
        <f>IFERROR(Composite[[#This Row],[UTR
10/22]]-Composite[[#This Row],[WTN
10/22]],"")</f>
        <v>-8.629999999999999</v>
      </c>
      <c r="T68" s="88"/>
      <c r="U68" s="88"/>
      <c r="V68" s="103"/>
    </row>
    <row r="69" spans="2:22" x14ac:dyDescent="0.25">
      <c r="B69" s="92" t="s">
        <v>188</v>
      </c>
      <c r="C69" s="88" t="s">
        <v>24</v>
      </c>
      <c r="D69" s="94">
        <v>38838</v>
      </c>
      <c r="E69" s="88" t="s">
        <v>75</v>
      </c>
      <c r="F69" s="89">
        <v>9.16</v>
      </c>
      <c r="G69" s="89">
        <v>9.07</v>
      </c>
      <c r="H69" s="89">
        <v>9.27</v>
      </c>
      <c r="I69" s="89">
        <f>IFERROR(IF(AND(LEN(Composite[[#This Row],[UTR
8/22]])&gt;0,LEN(Composite[[#This Row],[UTR
10/22]])&gt;0),Composite[[#This Row],[UTR
10/22]]-Composite[[#This Row],[UTR
8/22]],""),"")</f>
        <v>0.19999999999999929</v>
      </c>
      <c r="J69" s="89">
        <v>10.16</v>
      </c>
      <c r="K69" s="89">
        <v>9.36</v>
      </c>
      <c r="L69" s="89" t="s">
        <v>15</v>
      </c>
      <c r="M69" s="105" t="s">
        <v>290</v>
      </c>
      <c r="N69" s="104" t="s">
        <v>291</v>
      </c>
      <c r="O69" s="93" t="s">
        <v>14</v>
      </c>
      <c r="P69" s="93">
        <v>20.2</v>
      </c>
      <c r="Q69" s="88">
        <v>19.399999999999999</v>
      </c>
      <c r="R69" s="88">
        <v>18.399999999999999</v>
      </c>
      <c r="S69" s="89">
        <f>IFERROR(Composite[[#This Row],[UTR
10/22]]-Composite[[#This Row],[WTN
10/22]],"")</f>
        <v>-9.129999999999999</v>
      </c>
      <c r="T69" s="88" t="s">
        <v>377</v>
      </c>
      <c r="U69" s="88" t="s">
        <v>296</v>
      </c>
      <c r="V69" s="103"/>
    </row>
    <row r="70" spans="2:22" x14ac:dyDescent="0.25">
      <c r="B70" s="92" t="s">
        <v>133</v>
      </c>
      <c r="C70" s="88" t="s">
        <v>19</v>
      </c>
      <c r="D70" s="94">
        <v>39054</v>
      </c>
      <c r="E70" s="88" t="s">
        <v>74</v>
      </c>
      <c r="F70" s="89"/>
      <c r="G70" s="89"/>
      <c r="H70" s="89">
        <v>9.26</v>
      </c>
      <c r="I70" s="89" t="str">
        <f>IFERROR(IF(AND(LEN(Composite[[#This Row],[UTR
8/22]])&gt;0,LEN(Composite[[#This Row],[UTR
10/22]])&gt;0),Composite[[#This Row],[UTR
10/22]]-Composite[[#This Row],[UTR
8/22]],""),"")</f>
        <v/>
      </c>
      <c r="J70" s="89">
        <v>9.24</v>
      </c>
      <c r="K70" s="89">
        <v>9.39</v>
      </c>
      <c r="L70" s="89">
        <v>9.2799999999999994</v>
      </c>
      <c r="M70" s="105" t="s">
        <v>231</v>
      </c>
      <c r="N70" s="104" t="s">
        <v>232</v>
      </c>
      <c r="O70" s="93" t="s">
        <v>14</v>
      </c>
      <c r="P70" s="93"/>
      <c r="Q70" s="88"/>
      <c r="R70" s="88">
        <v>19.5</v>
      </c>
      <c r="S70" s="89">
        <f>IFERROR(Composite[[#This Row],[UTR
10/22]]-Composite[[#This Row],[WTN
10/22]],"")</f>
        <v>-10.24</v>
      </c>
      <c r="T70" s="88" t="s">
        <v>322</v>
      </c>
      <c r="U70" s="88" t="s">
        <v>296</v>
      </c>
      <c r="V70" s="103"/>
    </row>
    <row r="71" spans="2:22" x14ac:dyDescent="0.25">
      <c r="B71" s="92" t="s">
        <v>130</v>
      </c>
      <c r="C71" s="88" t="s">
        <v>13</v>
      </c>
      <c r="D71" s="94">
        <v>38817</v>
      </c>
      <c r="E71" s="88" t="s">
        <v>74</v>
      </c>
      <c r="F71" s="89">
        <v>9.1300000000000008</v>
      </c>
      <c r="G71" s="89">
        <v>9.16</v>
      </c>
      <c r="H71" s="89">
        <v>9.25</v>
      </c>
      <c r="I71" s="89">
        <f>IFERROR(IF(AND(LEN(Composite[[#This Row],[UTR
8/22]])&gt;0,LEN(Composite[[#This Row],[UTR
10/22]])&gt;0),Composite[[#This Row],[UTR
10/22]]-Composite[[#This Row],[UTR
8/22]],""),"")</f>
        <v>8.9999999999999858E-2</v>
      </c>
      <c r="J71" s="89">
        <v>9.27</v>
      </c>
      <c r="K71" s="89">
        <v>9.18</v>
      </c>
      <c r="L71" s="89" t="s">
        <v>15</v>
      </c>
      <c r="M71" s="105" t="s">
        <v>226</v>
      </c>
      <c r="N71" s="104" t="s">
        <v>33</v>
      </c>
      <c r="O71" s="93" t="s">
        <v>14</v>
      </c>
      <c r="P71" s="93">
        <v>19.600000000000001</v>
      </c>
      <c r="Q71" s="88">
        <v>18.5</v>
      </c>
      <c r="R71" s="88">
        <v>18.399999999999999</v>
      </c>
      <c r="S71" s="89">
        <f>IFERROR(Composite[[#This Row],[UTR
10/22]]-Composite[[#This Row],[WTN
10/22]],"")</f>
        <v>-9.1499999999999986</v>
      </c>
      <c r="T71" s="88"/>
      <c r="U71" s="88" t="s">
        <v>296</v>
      </c>
      <c r="V71" s="103"/>
    </row>
    <row r="72" spans="2:22" x14ac:dyDescent="0.25">
      <c r="B72" s="92" t="s">
        <v>184</v>
      </c>
      <c r="C72" s="88" t="s">
        <v>19</v>
      </c>
      <c r="D72" s="94">
        <v>38818</v>
      </c>
      <c r="E72" s="88" t="s">
        <v>75</v>
      </c>
      <c r="F72" s="89"/>
      <c r="G72" s="89">
        <v>9.15</v>
      </c>
      <c r="H72" s="89">
        <v>9.25</v>
      </c>
      <c r="I72" s="89">
        <f>IFERROR(IF(AND(LEN(Composite[[#This Row],[UTR
8/22]])&gt;0,LEN(Composite[[#This Row],[UTR
10/22]])&gt;0),Composite[[#This Row],[UTR
10/22]]-Composite[[#This Row],[UTR
8/22]],""),"")</f>
        <v>9.9999999999999645E-2</v>
      </c>
      <c r="J72" s="89">
        <v>9.56</v>
      </c>
      <c r="K72" s="89"/>
      <c r="L72" s="89" t="s">
        <v>15</v>
      </c>
      <c r="M72" s="105" t="s">
        <v>249</v>
      </c>
      <c r="N72" s="104" t="s">
        <v>265</v>
      </c>
      <c r="O72" s="93" t="s">
        <v>14</v>
      </c>
      <c r="P72" s="93"/>
      <c r="Q72" s="88">
        <v>22.6</v>
      </c>
      <c r="R72" s="88">
        <v>22.6</v>
      </c>
      <c r="S72" s="89">
        <f>IFERROR(Composite[[#This Row],[UTR
10/22]]-Composite[[#This Row],[WTN
10/22]],"")</f>
        <v>-13.350000000000001</v>
      </c>
      <c r="T72" s="88" t="s">
        <v>373</v>
      </c>
      <c r="U72" s="88" t="s">
        <v>296</v>
      </c>
      <c r="V72" s="103"/>
    </row>
    <row r="73" spans="2:22" x14ac:dyDescent="0.25">
      <c r="B73" s="92" t="s">
        <v>127</v>
      </c>
      <c r="C73" s="88" t="s">
        <v>29</v>
      </c>
      <c r="D73" s="94">
        <v>38368</v>
      </c>
      <c r="E73" s="88" t="s">
        <v>74</v>
      </c>
      <c r="F73" s="89"/>
      <c r="G73" s="89">
        <v>9.35</v>
      </c>
      <c r="H73" s="89">
        <v>9.24</v>
      </c>
      <c r="I73" s="89">
        <f>IFERROR(IF(AND(LEN(Composite[[#This Row],[UTR
8/22]])&gt;0,LEN(Composite[[#This Row],[UTR
10/22]])&gt;0),Composite[[#This Row],[UTR
10/22]]-Composite[[#This Row],[UTR
8/22]],""),"")</f>
        <v>-0.10999999999999943</v>
      </c>
      <c r="J73" s="89">
        <v>8.74</v>
      </c>
      <c r="K73" s="89">
        <v>9.11</v>
      </c>
      <c r="L73" s="89">
        <v>9.44</v>
      </c>
      <c r="M73" s="105" t="s">
        <v>221</v>
      </c>
      <c r="N73" s="104" t="s">
        <v>222</v>
      </c>
      <c r="O73" s="93" t="s">
        <v>14</v>
      </c>
      <c r="P73" s="93"/>
      <c r="Q73" s="88">
        <v>21.3</v>
      </c>
      <c r="R73" s="88">
        <v>21.3</v>
      </c>
      <c r="S73" s="89">
        <f>IFERROR(Composite[[#This Row],[UTR
10/22]]-Composite[[#This Row],[WTN
10/22]],"")</f>
        <v>-12.06</v>
      </c>
      <c r="T73" s="88" t="s">
        <v>318</v>
      </c>
      <c r="U73" s="88" t="s">
        <v>296</v>
      </c>
      <c r="V73" s="103"/>
    </row>
    <row r="74" spans="2:22" x14ac:dyDescent="0.25">
      <c r="B74" s="92" t="s">
        <v>126</v>
      </c>
      <c r="C74" s="88" t="s">
        <v>19</v>
      </c>
      <c r="D74" s="94">
        <v>39135</v>
      </c>
      <c r="E74" s="88" t="s">
        <v>74</v>
      </c>
      <c r="F74" s="89">
        <v>9.3699999999999992</v>
      </c>
      <c r="G74" s="89">
        <v>9.35</v>
      </c>
      <c r="H74" s="89">
        <v>9.23</v>
      </c>
      <c r="I74" s="89">
        <f>IFERROR(IF(AND(LEN(Composite[[#This Row],[UTR
8/22]])&gt;0,LEN(Composite[[#This Row],[UTR
10/22]])&gt;0),Composite[[#This Row],[UTR
10/22]]-Composite[[#This Row],[UTR
8/22]],""),"")</f>
        <v>-0.11999999999999922</v>
      </c>
      <c r="J74" s="89">
        <v>8.64</v>
      </c>
      <c r="K74" s="89">
        <v>9.07</v>
      </c>
      <c r="L74" s="89">
        <v>9.3699999999999992</v>
      </c>
      <c r="M74" s="105" t="s">
        <v>220</v>
      </c>
      <c r="N74" s="104" t="s">
        <v>35</v>
      </c>
      <c r="O74" s="93" t="s">
        <v>14</v>
      </c>
      <c r="P74" s="93">
        <v>22.8</v>
      </c>
      <c r="Q74" s="88">
        <v>21.1</v>
      </c>
      <c r="R74" s="88">
        <v>20.9</v>
      </c>
      <c r="S74" s="89">
        <f>IFERROR(Composite[[#This Row],[UTR
10/22]]-Composite[[#This Row],[WTN
10/22]],"")</f>
        <v>-11.669999999999998</v>
      </c>
      <c r="T74" s="88" t="s">
        <v>317</v>
      </c>
      <c r="U74" s="88"/>
      <c r="V74" s="103"/>
    </row>
    <row r="75" spans="2:22" x14ac:dyDescent="0.25">
      <c r="B75" s="92" t="s">
        <v>192</v>
      </c>
      <c r="C75" s="88" t="s">
        <v>19</v>
      </c>
      <c r="D75" s="94">
        <v>38371</v>
      </c>
      <c r="E75" s="88" t="s">
        <v>75</v>
      </c>
      <c r="F75" s="89"/>
      <c r="G75" s="89"/>
      <c r="H75" s="89">
        <v>9.2100000000000009</v>
      </c>
      <c r="I75" s="89" t="str">
        <f>IFERROR(IF(AND(LEN(Composite[[#This Row],[UTR
8/22]])&gt;0,LEN(Composite[[#This Row],[UTR
10/22]])&gt;0),Composite[[#This Row],[UTR
10/22]]-Composite[[#This Row],[UTR
8/22]],""),"")</f>
        <v/>
      </c>
      <c r="J75" s="89">
        <v>9.9499999999999993</v>
      </c>
      <c r="K75" s="89">
        <v>9.24</v>
      </c>
      <c r="L75" s="89">
        <v>9.7799999999999994</v>
      </c>
      <c r="M75" s="105" t="s">
        <v>269</v>
      </c>
      <c r="N75" s="104" t="s">
        <v>78</v>
      </c>
      <c r="O75" s="93" t="s">
        <v>14</v>
      </c>
      <c r="P75" s="93"/>
      <c r="Q75" s="88"/>
      <c r="R75" s="88">
        <v>17.8</v>
      </c>
      <c r="S75" s="89">
        <f>IFERROR(Composite[[#This Row],[UTR
10/22]]-Composite[[#This Row],[WTN
10/22]],"")</f>
        <v>-8.59</v>
      </c>
      <c r="T75" s="88" t="s">
        <v>419</v>
      </c>
      <c r="U75" s="88"/>
      <c r="V75" s="103"/>
    </row>
    <row r="76" spans="2:22" x14ac:dyDescent="0.25">
      <c r="B76" s="92" t="s">
        <v>163</v>
      </c>
      <c r="C76" s="88" t="s">
        <v>19</v>
      </c>
      <c r="D76" s="94">
        <v>38375</v>
      </c>
      <c r="E76" s="88" t="s">
        <v>76</v>
      </c>
      <c r="F76" s="89"/>
      <c r="G76" s="89">
        <v>9.2100000000000009</v>
      </c>
      <c r="H76" s="89">
        <v>9.2100000000000009</v>
      </c>
      <c r="I76" s="89">
        <f>IFERROR(IF(AND(LEN(Composite[[#This Row],[UTR
8/22]])&gt;0,LEN(Composite[[#This Row],[UTR
10/22]])&gt;0),Composite[[#This Row],[UTR
10/22]]-Composite[[#This Row],[UTR
8/22]],""),"")</f>
        <v>0</v>
      </c>
      <c r="J76" s="89">
        <v>9.9499999999999993</v>
      </c>
      <c r="K76" s="89">
        <v>9.23</v>
      </c>
      <c r="L76" s="89">
        <v>9.7799999999999994</v>
      </c>
      <c r="M76" s="105" t="s">
        <v>269</v>
      </c>
      <c r="N76" s="104" t="s">
        <v>78</v>
      </c>
      <c r="O76" s="93" t="s">
        <v>14</v>
      </c>
      <c r="P76" s="93"/>
      <c r="Q76" s="88">
        <v>18.3</v>
      </c>
      <c r="R76" s="88">
        <v>17.8</v>
      </c>
      <c r="S76" s="89">
        <f>IFERROR(Composite[[#This Row],[UTR
10/22]]-Composite[[#This Row],[WTN
10/22]],"")</f>
        <v>-8.59</v>
      </c>
      <c r="T76" s="88"/>
      <c r="U76" s="88"/>
      <c r="V76" s="103"/>
    </row>
    <row r="77" spans="2:22" x14ac:dyDescent="0.25">
      <c r="B77" s="92" t="s">
        <v>182</v>
      </c>
      <c r="C77" s="88" t="s">
        <v>29</v>
      </c>
      <c r="D77" s="94">
        <v>38218</v>
      </c>
      <c r="E77" s="88" t="s">
        <v>75</v>
      </c>
      <c r="F77" s="89"/>
      <c r="G77" s="89">
        <v>9.27</v>
      </c>
      <c r="H77" s="89">
        <v>9.2100000000000009</v>
      </c>
      <c r="I77" s="89">
        <f>IFERROR(IF(AND(LEN(Composite[[#This Row],[UTR
8/22]])&gt;0,LEN(Composite[[#This Row],[UTR
10/22]])&gt;0),Composite[[#This Row],[UTR
10/22]]-Composite[[#This Row],[UTR
8/22]],""),"")</f>
        <v>-5.9999999999998721E-2</v>
      </c>
      <c r="J77" s="89">
        <v>9.23</v>
      </c>
      <c r="K77" s="89">
        <v>9.09</v>
      </c>
      <c r="L77" s="89">
        <v>9.39</v>
      </c>
      <c r="M77" s="105" t="s">
        <v>287</v>
      </c>
      <c r="N77" s="104" t="s">
        <v>33</v>
      </c>
      <c r="O77" s="93" t="s">
        <v>14</v>
      </c>
      <c r="P77" s="93"/>
      <c r="Q77" s="88">
        <v>17.899999999999999</v>
      </c>
      <c r="R77" s="88">
        <v>18.3</v>
      </c>
      <c r="S77" s="89">
        <f>IFERROR(Composite[[#This Row],[UTR
10/22]]-Composite[[#This Row],[WTN
10/22]],"")</f>
        <v>-9.09</v>
      </c>
      <c r="T77" s="88" t="s">
        <v>371</v>
      </c>
      <c r="U77" s="88"/>
      <c r="V77" s="103"/>
    </row>
    <row r="78" spans="2:22" x14ac:dyDescent="0.25">
      <c r="B78" s="92" t="s">
        <v>185</v>
      </c>
      <c r="C78" s="88" t="s">
        <v>13</v>
      </c>
      <c r="D78" s="94">
        <v>38477</v>
      </c>
      <c r="E78" s="88" t="s">
        <v>75</v>
      </c>
      <c r="F78" s="89"/>
      <c r="G78" s="89">
        <v>9.14</v>
      </c>
      <c r="H78" s="89">
        <v>9.19</v>
      </c>
      <c r="I78" s="89">
        <f>IFERROR(IF(AND(LEN(Composite[[#This Row],[UTR
8/22]])&gt;0,LEN(Composite[[#This Row],[UTR
10/22]])&gt;0),Composite[[#This Row],[UTR
10/22]]-Composite[[#This Row],[UTR
8/22]],""),"")</f>
        <v>4.9999999999998934E-2</v>
      </c>
      <c r="J78" s="89">
        <v>9.67</v>
      </c>
      <c r="K78" s="89"/>
      <c r="L78" s="89" t="s">
        <v>15</v>
      </c>
      <c r="M78" s="105" t="s">
        <v>289</v>
      </c>
      <c r="N78" s="104" t="s">
        <v>95</v>
      </c>
      <c r="O78" s="93" t="s">
        <v>14</v>
      </c>
      <c r="P78" s="93"/>
      <c r="Q78" s="88">
        <v>18.5</v>
      </c>
      <c r="R78" s="88">
        <v>18.5</v>
      </c>
      <c r="S78" s="89">
        <f>IFERROR(Composite[[#This Row],[UTR
10/22]]-Composite[[#This Row],[WTN
10/22]],"")</f>
        <v>-9.31</v>
      </c>
      <c r="T78" s="88" t="s">
        <v>374</v>
      </c>
      <c r="U78" s="88" t="s">
        <v>296</v>
      </c>
      <c r="V78" s="103"/>
    </row>
    <row r="79" spans="2:22" x14ac:dyDescent="0.25">
      <c r="B79" s="92" t="s">
        <v>193</v>
      </c>
      <c r="C79" s="88" t="s">
        <v>19</v>
      </c>
      <c r="D79" s="94">
        <v>38624</v>
      </c>
      <c r="E79" s="88" t="s">
        <v>75</v>
      </c>
      <c r="F79" s="89"/>
      <c r="G79" s="89"/>
      <c r="H79" s="89">
        <v>9.18</v>
      </c>
      <c r="I79" s="89" t="str">
        <f>IFERROR(IF(AND(LEN(Composite[[#This Row],[UTR
8/22]])&gt;0,LEN(Composite[[#This Row],[UTR
10/22]])&gt;0),Composite[[#This Row],[UTR
10/22]]-Composite[[#This Row],[UTR
8/22]],""),"")</f>
        <v/>
      </c>
      <c r="J79" s="89">
        <v>7.95</v>
      </c>
      <c r="K79" s="89">
        <v>9.2100000000000009</v>
      </c>
      <c r="L79" s="89" t="s">
        <v>15</v>
      </c>
      <c r="M79" s="105" t="s">
        <v>293</v>
      </c>
      <c r="N79" s="104" t="s">
        <v>17</v>
      </c>
      <c r="O79" s="93" t="s">
        <v>14</v>
      </c>
      <c r="P79" s="93"/>
      <c r="Q79" s="88"/>
      <c r="R79" s="88">
        <v>21.5</v>
      </c>
      <c r="S79" s="89">
        <f>IFERROR(Composite[[#This Row],[UTR
10/22]]-Composite[[#This Row],[WTN
10/22]],"")</f>
        <v>-12.32</v>
      </c>
      <c r="T79" s="88" t="s">
        <v>420</v>
      </c>
      <c r="U79" s="88" t="s">
        <v>296</v>
      </c>
      <c r="V79" s="103"/>
    </row>
    <row r="80" spans="2:22" x14ac:dyDescent="0.25">
      <c r="B80" s="92" t="s">
        <v>187</v>
      </c>
      <c r="C80" s="88" t="s">
        <v>25</v>
      </c>
      <c r="D80" s="94">
        <v>38774</v>
      </c>
      <c r="E80" s="88" t="s">
        <v>75</v>
      </c>
      <c r="F80" s="89">
        <v>9.09</v>
      </c>
      <c r="G80" s="89">
        <v>9.08</v>
      </c>
      <c r="H80" s="89">
        <v>9.18</v>
      </c>
      <c r="I80" s="89">
        <f>IFERROR(IF(AND(LEN(Composite[[#This Row],[UTR
8/22]])&gt;0,LEN(Composite[[#This Row],[UTR
10/22]])&gt;0),Composite[[#This Row],[UTR
10/22]]-Composite[[#This Row],[UTR
8/22]],""),"")</f>
        <v>9.9999999999999645E-2</v>
      </c>
      <c r="J80" s="89">
        <v>9.51</v>
      </c>
      <c r="K80" s="89">
        <v>9.23</v>
      </c>
      <c r="L80" s="89" t="s">
        <v>15</v>
      </c>
      <c r="M80" s="105" t="s">
        <v>284</v>
      </c>
      <c r="N80" s="104" t="s">
        <v>47</v>
      </c>
      <c r="O80" s="93" t="s">
        <v>14</v>
      </c>
      <c r="P80" s="93">
        <v>22.8</v>
      </c>
      <c r="Q80" s="88">
        <v>20.2</v>
      </c>
      <c r="R80" s="88">
        <v>20.2</v>
      </c>
      <c r="S80" s="89">
        <f>IFERROR(Composite[[#This Row],[UTR
10/22]]-Composite[[#This Row],[WTN
10/22]],"")</f>
        <v>-11.02</v>
      </c>
      <c r="T80" s="88" t="s">
        <v>376</v>
      </c>
      <c r="U80" s="88" t="s">
        <v>296</v>
      </c>
      <c r="V80" s="103"/>
    </row>
    <row r="81" spans="2:22" x14ac:dyDescent="0.25">
      <c r="B81" s="92" t="s">
        <v>135</v>
      </c>
      <c r="C81" s="88" t="s">
        <v>19</v>
      </c>
      <c r="D81" s="94">
        <v>39118</v>
      </c>
      <c r="E81" s="88" t="s">
        <v>74</v>
      </c>
      <c r="F81" s="89"/>
      <c r="G81" s="89"/>
      <c r="H81" s="89">
        <v>9.16</v>
      </c>
      <c r="I81" s="89" t="str">
        <f>IFERROR(IF(AND(LEN(Composite[[#This Row],[UTR
8/22]])&gt;0,LEN(Composite[[#This Row],[UTR
10/22]])&gt;0),Composite[[#This Row],[UTR
10/22]]-Composite[[#This Row],[UTR
8/22]],""),"")</f>
        <v/>
      </c>
      <c r="J81" s="89">
        <v>9.1999999999999993</v>
      </c>
      <c r="K81" s="89">
        <v>9.1999999999999993</v>
      </c>
      <c r="L81" s="89" t="s">
        <v>15</v>
      </c>
      <c r="M81" s="105" t="s">
        <v>234</v>
      </c>
      <c r="N81" s="104" t="s">
        <v>18</v>
      </c>
      <c r="O81" s="93" t="s">
        <v>14</v>
      </c>
      <c r="P81" s="93"/>
      <c r="Q81" s="88"/>
      <c r="R81" s="88">
        <v>20.100000000000001</v>
      </c>
      <c r="S81" s="89">
        <f>IFERROR(Composite[[#This Row],[UTR
10/22]]-Composite[[#This Row],[WTN
10/22]],"")</f>
        <v>-10.940000000000001</v>
      </c>
      <c r="T81" s="88" t="s">
        <v>423</v>
      </c>
      <c r="U81" s="88" t="s">
        <v>296</v>
      </c>
      <c r="V81" s="103"/>
    </row>
    <row r="82" spans="2:22" x14ac:dyDescent="0.25">
      <c r="B82" s="92" t="s">
        <v>167</v>
      </c>
      <c r="C82" s="88" t="s">
        <v>25</v>
      </c>
      <c r="D82" s="94">
        <v>38383</v>
      </c>
      <c r="E82" s="88" t="s">
        <v>76</v>
      </c>
      <c r="F82" s="89"/>
      <c r="G82" s="89"/>
      <c r="H82" s="89">
        <v>9.16</v>
      </c>
      <c r="I82" s="89" t="str">
        <f>IFERROR(IF(AND(LEN(Composite[[#This Row],[UTR
8/22]])&gt;0,LEN(Composite[[#This Row],[UTR
10/22]])&gt;0),Composite[[#This Row],[UTR
10/22]]-Composite[[#This Row],[UTR
8/22]],""),"")</f>
        <v/>
      </c>
      <c r="J82" s="89">
        <v>9.2100000000000009</v>
      </c>
      <c r="K82" s="89">
        <v>9.26</v>
      </c>
      <c r="L82" s="89">
        <v>9.25</v>
      </c>
      <c r="M82" s="105" t="s">
        <v>275</v>
      </c>
      <c r="N82" s="104" t="s">
        <v>45</v>
      </c>
      <c r="O82" s="93">
        <v>10</v>
      </c>
      <c r="P82" s="93"/>
      <c r="Q82" s="88"/>
      <c r="R82" s="88">
        <v>20</v>
      </c>
      <c r="S82" s="89">
        <f>IFERROR(Composite[[#This Row],[UTR
10/22]]-Composite[[#This Row],[WTN
10/22]],"")</f>
        <v>-10.84</v>
      </c>
      <c r="T82" s="88" t="s">
        <v>424</v>
      </c>
      <c r="U82" s="88"/>
      <c r="V82" s="103" t="s">
        <v>296</v>
      </c>
    </row>
    <row r="83" spans="2:22" x14ac:dyDescent="0.25">
      <c r="B83" s="92" t="s">
        <v>165</v>
      </c>
      <c r="C83" s="88" t="s">
        <v>50</v>
      </c>
      <c r="D83" s="94">
        <v>38259</v>
      </c>
      <c r="E83" s="88" t="s">
        <v>76</v>
      </c>
      <c r="F83" s="89"/>
      <c r="G83" s="89">
        <v>9</v>
      </c>
      <c r="H83" s="89">
        <v>9.16</v>
      </c>
      <c r="I83" s="89">
        <f>IFERROR(IF(AND(LEN(Composite[[#This Row],[UTR
8/22]])&gt;0,LEN(Composite[[#This Row],[UTR
10/22]])&gt;0),Composite[[#This Row],[UTR
10/22]]-Composite[[#This Row],[UTR
8/22]],""),"")</f>
        <v>0.16000000000000014</v>
      </c>
      <c r="J83" s="89">
        <v>8.86</v>
      </c>
      <c r="K83" s="89">
        <v>9.4</v>
      </c>
      <c r="L83" s="89">
        <v>9.24</v>
      </c>
      <c r="M83" s="105" t="s">
        <v>272</v>
      </c>
      <c r="N83" s="104" t="s">
        <v>92</v>
      </c>
      <c r="O83" s="93" t="s">
        <v>14</v>
      </c>
      <c r="P83" s="93"/>
      <c r="Q83" s="88">
        <v>17.2</v>
      </c>
      <c r="R83" s="88">
        <v>16.899999999999999</v>
      </c>
      <c r="S83" s="89">
        <f>IFERROR(Composite[[#This Row],[UTR
10/22]]-Composite[[#This Row],[WTN
10/22]],"")</f>
        <v>-7.7399999999999984</v>
      </c>
      <c r="T83" s="88" t="s">
        <v>355</v>
      </c>
      <c r="U83" s="88"/>
      <c r="V83" s="103"/>
    </row>
    <row r="84" spans="2:22" x14ac:dyDescent="0.25">
      <c r="B84" s="92" t="s">
        <v>164</v>
      </c>
      <c r="C84" s="88" t="s">
        <v>19</v>
      </c>
      <c r="D84" s="94">
        <v>38225</v>
      </c>
      <c r="E84" s="88" t="s">
        <v>76</v>
      </c>
      <c r="F84" s="89"/>
      <c r="G84" s="89">
        <v>9.11</v>
      </c>
      <c r="H84" s="89">
        <v>9.15</v>
      </c>
      <c r="I84" s="89">
        <f>IFERROR(IF(AND(LEN(Composite[[#This Row],[UTR
8/22]])&gt;0,LEN(Composite[[#This Row],[UTR
10/22]])&gt;0),Composite[[#This Row],[UTR
10/22]]-Composite[[#This Row],[UTR
8/22]],""),"")</f>
        <v>4.0000000000000924E-2</v>
      </c>
      <c r="J84" s="89">
        <v>7.77</v>
      </c>
      <c r="K84" s="89"/>
      <c r="L84" s="89" t="s">
        <v>15</v>
      </c>
      <c r="M84" s="105" t="s">
        <v>270</v>
      </c>
      <c r="N84" s="104" t="s">
        <v>271</v>
      </c>
      <c r="O84" s="93" t="s">
        <v>14</v>
      </c>
      <c r="P84" s="93"/>
      <c r="Q84" s="88">
        <v>21.9</v>
      </c>
      <c r="R84" s="88">
        <v>21.9</v>
      </c>
      <c r="S84" s="89">
        <f>IFERROR(Composite[[#This Row],[UTR
10/22]]-Composite[[#This Row],[WTN
10/22]],"")</f>
        <v>-12.749999999999998</v>
      </c>
      <c r="T84" s="88" t="s">
        <v>354</v>
      </c>
      <c r="U84" s="88" t="s">
        <v>296</v>
      </c>
      <c r="V84" s="103"/>
    </row>
    <row r="85" spans="2:22" x14ac:dyDescent="0.25">
      <c r="B85" s="92" t="s">
        <v>160</v>
      </c>
      <c r="C85" s="88" t="s">
        <v>22</v>
      </c>
      <c r="D85" s="94">
        <v>38367</v>
      </c>
      <c r="E85" s="88" t="s">
        <v>76</v>
      </c>
      <c r="F85" s="89">
        <v>9.2799999999999994</v>
      </c>
      <c r="G85" s="89">
        <v>9.3699999999999992</v>
      </c>
      <c r="H85" s="89">
        <v>9.15</v>
      </c>
      <c r="I85" s="89">
        <f>IFERROR(IF(AND(LEN(Composite[[#This Row],[UTR
8/22]])&gt;0,LEN(Composite[[#This Row],[UTR
10/22]])&gt;0),Composite[[#This Row],[UTR
10/22]]-Composite[[#This Row],[UTR
8/22]],""),"")</f>
        <v>-0.21999999999999886</v>
      </c>
      <c r="J85" s="89">
        <v>9.3800000000000008</v>
      </c>
      <c r="K85" s="89">
        <v>9.17</v>
      </c>
      <c r="L85" s="89">
        <v>9.3699999999999992</v>
      </c>
      <c r="M85" s="105" t="s">
        <v>260</v>
      </c>
      <c r="N85" s="104" t="s">
        <v>33</v>
      </c>
      <c r="O85" s="93">
        <v>24</v>
      </c>
      <c r="P85" s="93">
        <v>20.9</v>
      </c>
      <c r="Q85" s="88">
        <v>19.8</v>
      </c>
      <c r="R85" s="88">
        <v>19.899999999999999</v>
      </c>
      <c r="S85" s="89">
        <f>IFERROR(Composite[[#This Row],[UTR
10/22]]-Composite[[#This Row],[WTN
10/22]],"")</f>
        <v>-10.749999999999998</v>
      </c>
      <c r="T85" s="88" t="s">
        <v>350</v>
      </c>
      <c r="U85" s="88" t="s">
        <v>296</v>
      </c>
      <c r="V85" s="103" t="s">
        <v>296</v>
      </c>
    </row>
    <row r="86" spans="2:22" x14ac:dyDescent="0.25">
      <c r="B86" s="92" t="s">
        <v>194</v>
      </c>
      <c r="C86" s="88" t="s">
        <v>19</v>
      </c>
      <c r="D86" s="94">
        <v>38399</v>
      </c>
      <c r="E86" s="88" t="s">
        <v>75</v>
      </c>
      <c r="F86" s="89"/>
      <c r="G86" s="89"/>
      <c r="H86" s="89">
        <v>9.1</v>
      </c>
      <c r="I86" s="89" t="str">
        <f>IFERROR(IF(AND(LEN(Composite[[#This Row],[UTR
8/22]])&gt;0,LEN(Composite[[#This Row],[UTR
10/22]])&gt;0),Composite[[#This Row],[UTR
10/22]]-Composite[[#This Row],[UTR
8/22]],""),"")</f>
        <v/>
      </c>
      <c r="J86" s="89">
        <v>9.17</v>
      </c>
      <c r="K86" s="89">
        <v>9.14</v>
      </c>
      <c r="L86" s="89" t="s">
        <v>15</v>
      </c>
      <c r="M86" s="105" t="s">
        <v>294</v>
      </c>
      <c r="N86" s="104" t="s">
        <v>21</v>
      </c>
      <c r="O86" s="93" t="s">
        <v>14</v>
      </c>
      <c r="P86" s="93"/>
      <c r="Q86" s="88"/>
      <c r="R86" s="88">
        <v>19.600000000000001</v>
      </c>
      <c r="S86" s="89">
        <f>IFERROR(Composite[[#This Row],[UTR
10/22]]-Composite[[#This Row],[WTN
10/22]],"")</f>
        <v>-10.500000000000002</v>
      </c>
      <c r="T86" s="88" t="s">
        <v>421</v>
      </c>
      <c r="U86" s="88" t="s">
        <v>296</v>
      </c>
      <c r="V86" s="103"/>
    </row>
    <row r="87" spans="2:22" x14ac:dyDescent="0.25">
      <c r="B87" s="92" t="s">
        <v>189</v>
      </c>
      <c r="C87" s="88" t="s">
        <v>50</v>
      </c>
      <c r="D87" s="94">
        <v>38993</v>
      </c>
      <c r="E87" s="88" t="s">
        <v>75</v>
      </c>
      <c r="F87" s="89">
        <v>9.1</v>
      </c>
      <c r="G87" s="89">
        <v>9.0399999999999991</v>
      </c>
      <c r="H87" s="89">
        <v>9.09</v>
      </c>
      <c r="I87" s="89">
        <f>IFERROR(IF(AND(LEN(Composite[[#This Row],[UTR
8/22]])&gt;0,LEN(Composite[[#This Row],[UTR
10/22]])&gt;0),Composite[[#This Row],[UTR
10/22]]-Composite[[#This Row],[UTR
8/22]],""),"")</f>
        <v>5.0000000000000711E-2</v>
      </c>
      <c r="J87" s="89">
        <v>8.8699999999999992</v>
      </c>
      <c r="K87" s="89">
        <v>9.26</v>
      </c>
      <c r="L87" s="89">
        <v>9.1</v>
      </c>
      <c r="M87" s="105" t="s">
        <v>239</v>
      </c>
      <c r="N87" s="104" t="s">
        <v>45</v>
      </c>
      <c r="O87" s="93">
        <v>10</v>
      </c>
      <c r="P87" s="93">
        <v>20.100000000000001</v>
      </c>
      <c r="Q87" s="88">
        <v>19.100000000000001</v>
      </c>
      <c r="R87" s="88">
        <v>18.3</v>
      </c>
      <c r="S87" s="89">
        <f>IFERROR(Composite[[#This Row],[UTR
10/22]]-Composite[[#This Row],[WTN
10/22]],"")</f>
        <v>-9.2100000000000009</v>
      </c>
      <c r="T87" s="88" t="s">
        <v>378</v>
      </c>
      <c r="U87" s="88"/>
      <c r="V87" s="103"/>
    </row>
    <row r="88" spans="2:22" x14ac:dyDescent="0.25">
      <c r="B88" s="92" t="s">
        <v>131</v>
      </c>
      <c r="C88" s="88" t="s">
        <v>29</v>
      </c>
      <c r="D88" s="94">
        <v>38514</v>
      </c>
      <c r="E88" s="88" t="s">
        <v>74</v>
      </c>
      <c r="F88" s="89"/>
      <c r="G88" s="89">
        <v>9.15</v>
      </c>
      <c r="H88" s="89">
        <v>9.06</v>
      </c>
      <c r="I88" s="89">
        <f>IFERROR(IF(AND(LEN(Composite[[#This Row],[UTR
8/22]])&gt;0,LEN(Composite[[#This Row],[UTR
10/22]])&gt;0),Composite[[#This Row],[UTR
10/22]]-Composite[[#This Row],[UTR
8/22]],""),"")</f>
        <v>-8.9999999999999858E-2</v>
      </c>
      <c r="J88" s="89">
        <v>9.69</v>
      </c>
      <c r="K88" s="89">
        <v>8.99</v>
      </c>
      <c r="L88" s="89">
        <v>9.3699999999999992</v>
      </c>
      <c r="M88" s="105" t="s">
        <v>227</v>
      </c>
      <c r="N88" s="104" t="s">
        <v>228</v>
      </c>
      <c r="O88" s="93" t="s">
        <v>14</v>
      </c>
      <c r="P88" s="93"/>
      <c r="Q88" s="88">
        <v>19.2</v>
      </c>
      <c r="R88" s="88">
        <v>20</v>
      </c>
      <c r="S88" s="89">
        <f>IFERROR(Composite[[#This Row],[UTR
10/22]]-Composite[[#This Row],[WTN
10/22]],"")</f>
        <v>-10.94</v>
      </c>
      <c r="T88" s="88" t="s">
        <v>320</v>
      </c>
      <c r="U88" s="88"/>
      <c r="V88" s="103"/>
    </row>
    <row r="89" spans="2:22" x14ac:dyDescent="0.25">
      <c r="B89" s="92" t="s">
        <v>166</v>
      </c>
      <c r="C89" s="88" t="s">
        <v>22</v>
      </c>
      <c r="D89" s="94">
        <v>38578</v>
      </c>
      <c r="E89" s="88" t="s">
        <v>76</v>
      </c>
      <c r="F89" s="89"/>
      <c r="G89" s="89">
        <v>9</v>
      </c>
      <c r="H89" s="89">
        <v>8.99</v>
      </c>
      <c r="I89" s="89">
        <f>IFERROR(IF(AND(LEN(Composite[[#This Row],[UTR
8/22]])&gt;0,LEN(Composite[[#This Row],[UTR
10/22]])&gt;0),Composite[[#This Row],[UTR
10/22]]-Composite[[#This Row],[UTR
8/22]],""),"")</f>
        <v>-9.9999999999997868E-3</v>
      </c>
      <c r="J89" s="89">
        <v>9.6199999999999992</v>
      </c>
      <c r="K89" s="89"/>
      <c r="L89" s="89">
        <v>9.14</v>
      </c>
      <c r="M89" s="105" t="s">
        <v>273</v>
      </c>
      <c r="N89" s="104" t="s">
        <v>274</v>
      </c>
      <c r="O89" s="93" t="s">
        <v>14</v>
      </c>
      <c r="P89" s="93"/>
      <c r="Q89" s="88">
        <v>20</v>
      </c>
      <c r="R89" s="88">
        <v>20</v>
      </c>
      <c r="S89" s="89">
        <f>IFERROR(Composite[[#This Row],[UTR
10/22]]-Composite[[#This Row],[WTN
10/22]],"")</f>
        <v>-11.01</v>
      </c>
      <c r="T89" s="88" t="s">
        <v>356</v>
      </c>
      <c r="U89" s="88" t="s">
        <v>296</v>
      </c>
      <c r="V89" s="103"/>
    </row>
    <row r="90" spans="2:22" x14ac:dyDescent="0.25">
      <c r="B90" s="92" t="s">
        <v>168</v>
      </c>
      <c r="C90" s="88" t="s">
        <v>25</v>
      </c>
      <c r="D90" s="94">
        <v>38384</v>
      </c>
      <c r="E90" s="88" t="s">
        <v>76</v>
      </c>
      <c r="F90" s="89"/>
      <c r="G90" s="89"/>
      <c r="H90" s="89">
        <v>8.9</v>
      </c>
      <c r="I90" s="89" t="str">
        <f>IFERROR(IF(AND(LEN(Composite[[#This Row],[UTR
8/22]])&gt;0,LEN(Composite[[#This Row],[UTR
10/22]])&gt;0),Composite[[#This Row],[UTR
10/22]]-Composite[[#This Row],[UTR
8/22]],""),"")</f>
        <v/>
      </c>
      <c r="J90" s="89">
        <v>9.92</v>
      </c>
      <c r="K90" s="89">
        <v>9.16</v>
      </c>
      <c r="L90" s="89">
        <v>9.08</v>
      </c>
      <c r="M90" s="105" t="s">
        <v>276</v>
      </c>
      <c r="N90" s="104" t="s">
        <v>93</v>
      </c>
      <c r="O90" s="93">
        <v>103</v>
      </c>
      <c r="P90" s="93"/>
      <c r="Q90" s="88"/>
      <c r="R90" s="88">
        <v>21.1</v>
      </c>
      <c r="S90" s="89">
        <f>IFERROR(Composite[[#This Row],[UTR
10/22]]-Composite[[#This Row],[WTN
10/22]],"")</f>
        <v>-12.200000000000001</v>
      </c>
      <c r="T90" s="88" t="s">
        <v>422</v>
      </c>
      <c r="U90" s="88"/>
      <c r="V90" s="103"/>
    </row>
    <row r="91" spans="2:22" x14ac:dyDescent="0.25">
      <c r="B91" s="92" t="s">
        <v>190</v>
      </c>
      <c r="C91" s="88" t="s">
        <v>29</v>
      </c>
      <c r="D91" s="94">
        <v>38650</v>
      </c>
      <c r="E91" s="88" t="s">
        <v>75</v>
      </c>
      <c r="F91" s="89">
        <v>9.91</v>
      </c>
      <c r="G91" s="89">
        <v>8.9</v>
      </c>
      <c r="H91" s="89">
        <v>8.83</v>
      </c>
      <c r="I91" s="89">
        <f>IFERROR(IF(AND(LEN(Composite[[#This Row],[UTR
8/22]])&gt;0,LEN(Composite[[#This Row],[UTR
10/22]])&gt;0),Composite[[#This Row],[UTR
10/22]]-Composite[[#This Row],[UTR
8/22]],""),"")</f>
        <v>-7.0000000000000284E-2</v>
      </c>
      <c r="J91" s="89">
        <v>9.9700000000000006</v>
      </c>
      <c r="K91" s="89"/>
      <c r="L91" s="89">
        <v>10.65</v>
      </c>
      <c r="M91" s="105"/>
      <c r="N91" s="104" t="s">
        <v>292</v>
      </c>
      <c r="O91" s="93" t="s">
        <v>14</v>
      </c>
      <c r="P91" s="93">
        <v>13.2</v>
      </c>
      <c r="Q91" s="88">
        <v>12.8</v>
      </c>
      <c r="R91" s="88">
        <v>12.8</v>
      </c>
      <c r="S91" s="89">
        <f>IFERROR(Composite[[#This Row],[UTR
10/22]]-Composite[[#This Row],[WTN
10/22]],"")</f>
        <v>-3.9700000000000006</v>
      </c>
      <c r="T91" s="88" t="s">
        <v>379</v>
      </c>
      <c r="U91" s="88"/>
      <c r="V91" s="103"/>
    </row>
    <row r="92" spans="2:22" x14ac:dyDescent="0.25">
      <c r="B92" s="92" t="s">
        <v>162</v>
      </c>
      <c r="C92" s="88" t="s">
        <v>50</v>
      </c>
      <c r="D92" s="94">
        <v>38456</v>
      </c>
      <c r="E92" s="88" t="s">
        <v>76</v>
      </c>
      <c r="F92" s="89"/>
      <c r="G92" s="89">
        <v>9.3000000000000007</v>
      </c>
      <c r="H92" s="89">
        <v>8.7899999999999991</v>
      </c>
      <c r="I92" s="89">
        <f>IFERROR(IF(AND(LEN(Composite[[#This Row],[UTR
8/22]])&gt;0,LEN(Composite[[#This Row],[UTR
10/22]])&gt;0),Composite[[#This Row],[UTR
10/22]]-Composite[[#This Row],[UTR
8/22]],""),"")</f>
        <v>-0.51000000000000156</v>
      </c>
      <c r="J92" s="89">
        <v>8.2899999999999991</v>
      </c>
      <c r="K92" s="89">
        <v>8.9</v>
      </c>
      <c r="L92" s="89" t="s">
        <v>15</v>
      </c>
      <c r="M92" s="105" t="s">
        <v>268</v>
      </c>
      <c r="N92" s="104" t="s">
        <v>229</v>
      </c>
      <c r="O92" s="93" t="s">
        <v>14</v>
      </c>
      <c r="P92" s="93"/>
      <c r="Q92" s="88">
        <v>20</v>
      </c>
      <c r="R92" s="88">
        <v>19.399999999999999</v>
      </c>
      <c r="S92" s="89">
        <f>IFERROR(Composite[[#This Row],[UTR
10/22]]-Composite[[#This Row],[WTN
10/22]],"")</f>
        <v>-10.61</v>
      </c>
      <c r="T92" s="88" t="s">
        <v>352</v>
      </c>
      <c r="U92" s="88" t="s">
        <v>296</v>
      </c>
      <c r="V92" s="103" t="s">
        <v>296</v>
      </c>
    </row>
    <row r="93" spans="2:22" x14ac:dyDescent="0.25">
      <c r="B93" s="92" t="s">
        <v>124</v>
      </c>
      <c r="C93" s="88" t="s">
        <v>29</v>
      </c>
      <c r="D93" s="94">
        <v>38770</v>
      </c>
      <c r="E93" s="88" t="s">
        <v>74</v>
      </c>
      <c r="F93" s="89">
        <v>9.75</v>
      </c>
      <c r="G93" s="89">
        <v>9.51</v>
      </c>
      <c r="H93" s="89">
        <v>8.74</v>
      </c>
      <c r="I93" s="89">
        <f>IFERROR(IF(AND(LEN(Composite[[#This Row],[UTR
8/22]])&gt;0,LEN(Composite[[#This Row],[UTR
10/22]])&gt;0),Composite[[#This Row],[UTR
10/22]]-Composite[[#This Row],[UTR
8/22]],""),"")</f>
        <v>-0.76999999999999957</v>
      </c>
      <c r="J93" s="89">
        <v>9.41</v>
      </c>
      <c r="K93" s="89"/>
      <c r="L93" s="89">
        <v>9.8000000000000007</v>
      </c>
      <c r="M93" s="105" t="s">
        <v>217</v>
      </c>
      <c r="N93" s="104" t="s">
        <v>218</v>
      </c>
      <c r="O93" s="93">
        <v>9</v>
      </c>
      <c r="P93" s="93">
        <v>20.3</v>
      </c>
      <c r="Q93" s="88">
        <v>18.899999999999999</v>
      </c>
      <c r="R93" s="88">
        <v>18.899999999999999</v>
      </c>
      <c r="S93" s="89">
        <f>IFERROR(Composite[[#This Row],[UTR
10/22]]-Composite[[#This Row],[WTN
10/22]],"")</f>
        <v>-10.159999999999998</v>
      </c>
      <c r="T93" s="88" t="s">
        <v>315</v>
      </c>
      <c r="U93" s="88"/>
      <c r="V93" s="103"/>
    </row>
    <row r="94" spans="2:22" x14ac:dyDescent="0.25">
      <c r="B94" s="92" t="s">
        <v>154</v>
      </c>
      <c r="C94" s="88" t="s">
        <v>13</v>
      </c>
      <c r="D94" s="94">
        <v>38115</v>
      </c>
      <c r="E94" s="88" t="s">
        <v>76</v>
      </c>
      <c r="F94" s="89">
        <v>9.5</v>
      </c>
      <c r="G94" s="89">
        <v>9.67</v>
      </c>
      <c r="H94" s="89"/>
      <c r="I94" s="89" t="str">
        <f>IFERROR(IF(AND(LEN(Composite[[#This Row],[UTR
8/22]])&gt;0,LEN(Composite[[#This Row],[UTR
10/22]])&gt;0),Composite[[#This Row],[UTR
10/22]]-Composite[[#This Row],[UTR
8/22]],""),"")</f>
        <v/>
      </c>
      <c r="J94" s="89"/>
      <c r="K94" s="89"/>
      <c r="L94" s="89">
        <v>9.67</v>
      </c>
      <c r="M94" s="105"/>
      <c r="N94" s="104"/>
      <c r="O94" s="93" t="s">
        <v>14</v>
      </c>
      <c r="P94" s="93">
        <v>17</v>
      </c>
      <c r="Q94" s="88">
        <v>16.600000000000001</v>
      </c>
      <c r="R94" s="88">
        <v>16.600000000000001</v>
      </c>
      <c r="S94" s="89"/>
      <c r="T94" s="88" t="s">
        <v>345</v>
      </c>
      <c r="U94" s="88"/>
      <c r="V94" s="103"/>
    </row>
    <row r="95" spans="2:22" ht="15" x14ac:dyDescent="0.25">
      <c r="B95"/>
      <c r="C95"/>
      <c r="D95"/>
      <c r="E95"/>
      <c r="F95"/>
      <c r="G95"/>
      <c r="H95"/>
      <c r="I95"/>
      <c r="J95"/>
      <c r="K95"/>
      <c r="L95"/>
      <c r="M95"/>
      <c r="N95"/>
      <c r="O95"/>
      <c r="P95"/>
      <c r="Q95"/>
      <c r="R95"/>
      <c r="S95"/>
      <c r="T95"/>
      <c r="U95"/>
      <c r="V95"/>
    </row>
    <row r="96" spans="2:22" ht="15" x14ac:dyDescent="0.25">
      <c r="B96"/>
      <c r="C96"/>
      <c r="D96"/>
      <c r="E96"/>
      <c r="F96"/>
      <c r="G96"/>
      <c r="H96"/>
      <c r="I96"/>
      <c r="J96"/>
      <c r="K96"/>
      <c r="L96"/>
      <c r="M96"/>
      <c r="N96"/>
      <c r="O96"/>
      <c r="P96"/>
      <c r="Q96"/>
      <c r="R96"/>
      <c r="S96"/>
      <c r="T96"/>
      <c r="U96"/>
      <c r="V96"/>
    </row>
    <row r="97" spans="2:22" ht="15" x14ac:dyDescent="0.25">
      <c r="B97"/>
      <c r="C97"/>
      <c r="D97"/>
      <c r="E97"/>
      <c r="F97"/>
      <c r="G97"/>
      <c r="H97"/>
      <c r="I97"/>
      <c r="J97"/>
      <c r="K97"/>
      <c r="L97"/>
      <c r="M97"/>
      <c r="N97"/>
      <c r="O97"/>
      <c r="P97"/>
      <c r="Q97"/>
      <c r="R97"/>
      <c r="S97"/>
      <c r="T97"/>
      <c r="U97"/>
      <c r="V97"/>
    </row>
    <row r="98" spans="2:22" ht="15" x14ac:dyDescent="0.25">
      <c r="B98"/>
      <c r="C98"/>
      <c r="D98"/>
      <c r="E98"/>
      <c r="F98"/>
      <c r="G98"/>
      <c r="H98"/>
      <c r="I98"/>
      <c r="J98"/>
      <c r="K98"/>
      <c r="L98"/>
      <c r="M98"/>
      <c r="N98"/>
      <c r="O98"/>
      <c r="P98"/>
      <c r="Q98"/>
      <c r="R98"/>
      <c r="S98"/>
      <c r="T98"/>
      <c r="U98"/>
      <c r="V98"/>
    </row>
  </sheetData>
  <mergeCells count="1">
    <mergeCell ref="B2:D2"/>
  </mergeCells>
  <phoneticPr fontId="23" type="noConversion"/>
  <conditionalFormatting sqref="B99:B9628 B8:B94">
    <cfRule type="expression" dxfId="33" priority="3">
      <formula>$E8="Likely 2025"</formula>
    </cfRule>
    <cfRule type="expression" dxfId="32" priority="4">
      <formula>$E8="Likely 2024"</formula>
    </cfRule>
    <cfRule type="expression" dxfId="31" priority="5">
      <formula>$E8="Likely 2023"</formula>
    </cfRule>
    <cfRule type="expression" dxfId="30" priority="6">
      <formula>$E8="Likely past clock"</formula>
    </cfRule>
  </conditionalFormatting>
  <conditionalFormatting sqref="L8:M94">
    <cfRule type="expression" dxfId="29" priority="2">
      <formula>U8="Y"</formula>
    </cfRule>
  </conditionalFormatting>
  <printOptions gridLines="1"/>
  <pageMargins left="0.7" right="0.7" top="0.75" bottom="0.75" header="0" footer="0"/>
  <pageSetup scale="5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DA47-3486-464B-A0F4-AFCDFCBD1407}">
  <sheetPr>
    <pageSetUpPr fitToPage="1"/>
  </sheetPr>
  <dimension ref="B1:V23"/>
  <sheetViews>
    <sheetView showGridLines="0" topLeftCell="B1" zoomScale="82" zoomScaleNormal="82" workbookViewId="0">
      <pane ySplit="4" topLeftCell="A5" activePane="bottomLeft" state="frozen"/>
      <selection pane="bottomLeft" activeCell="D26" sqref="D26"/>
    </sheetView>
  </sheetViews>
  <sheetFormatPr defaultColWidth="14.42578125" defaultRowHeight="14.25" x14ac:dyDescent="0.25"/>
  <cols>
    <col min="1" max="1" width="6.28515625" style="5" customWidth="1"/>
    <col min="2" max="2" width="30.42578125" style="5" bestFit="1" customWidth="1"/>
    <col min="3" max="3" width="12.140625" style="5" bestFit="1" customWidth="1"/>
    <col min="4" max="4" width="15.85546875" style="45" bestFit="1" customWidth="1"/>
    <col min="5" max="5" width="16.28515625" style="5" bestFit="1" customWidth="1"/>
    <col min="6" max="8" width="10.140625" style="14" bestFit="1" customWidth="1"/>
    <col min="9" max="9" width="21.140625" style="14" bestFit="1" customWidth="1"/>
    <col min="10" max="10" width="14" style="14" bestFit="1" customWidth="1"/>
    <col min="11" max="11" width="13.7109375" style="14" bestFit="1" customWidth="1"/>
    <col min="12" max="12" width="23.7109375" style="14" bestFit="1" customWidth="1"/>
    <col min="13" max="13" width="27.5703125" style="14" bestFit="1" customWidth="1"/>
    <col min="14" max="14" width="18.85546875" style="5" bestFit="1" customWidth="1"/>
    <col min="15" max="15" width="13.85546875" style="77" bestFit="1" customWidth="1"/>
    <col min="16" max="17" width="10.42578125" style="83" bestFit="1" customWidth="1"/>
    <col min="18" max="18" width="17.140625" style="14" bestFit="1" customWidth="1"/>
    <col min="19" max="19" width="20.85546875" style="5" bestFit="1" customWidth="1"/>
    <col min="20" max="20" width="25.28515625" style="5" bestFit="1" customWidth="1"/>
    <col min="21" max="21" width="2.28515625" style="5" hidden="1" customWidth="1"/>
    <col min="22" max="22" width="2.7109375" style="5" hidden="1" customWidth="1"/>
    <col min="23" max="16384" width="14.42578125" style="5"/>
  </cols>
  <sheetData>
    <row r="1" spans="2:22" ht="15" thickBot="1" x14ac:dyDescent="0.3">
      <c r="F1" s="5"/>
      <c r="G1" s="5"/>
      <c r="H1" s="5"/>
      <c r="I1" s="5"/>
      <c r="J1" s="5"/>
      <c r="K1" s="5"/>
      <c r="L1" s="5"/>
      <c r="M1" s="5"/>
      <c r="R1" s="5"/>
    </row>
    <row r="2" spans="2:22" s="22" customFormat="1" ht="69" customHeight="1" thickBot="1" x14ac:dyDescent="0.3">
      <c r="C2" s="46"/>
      <c r="D2" s="47"/>
      <c r="F2" s="107" t="s">
        <v>98</v>
      </c>
      <c r="G2" s="108"/>
      <c r="H2" s="108"/>
      <c r="I2" s="108"/>
      <c r="J2" s="109"/>
      <c r="K2" s="46"/>
      <c r="L2" s="46"/>
      <c r="M2" s="46"/>
      <c r="O2" s="86"/>
      <c r="P2" s="84"/>
      <c r="Q2" s="84"/>
    </row>
    <row r="3" spans="2:22" ht="15" x14ac:dyDescent="0.25">
      <c r="B3" s="48"/>
      <c r="C3" s="22"/>
      <c r="D3" s="49"/>
      <c r="E3" s="22"/>
      <c r="F3" s="22"/>
      <c r="G3" s="3"/>
      <c r="H3" s="3"/>
      <c r="I3" s="4"/>
      <c r="J3" s="3"/>
      <c r="K3" s="3"/>
      <c r="L3" s="22"/>
      <c r="M3" s="22"/>
      <c r="R3" s="5"/>
    </row>
    <row r="4" spans="2:22" s="11" customFormat="1" ht="39.75" customHeight="1" x14ac:dyDescent="0.25">
      <c r="B4" s="38" t="str" cm="1">
        <f t="array" ref="B4:V4">Composite[#Headers]</f>
        <v>Player name</v>
      </c>
      <c r="C4" s="38" t="str">
        <v>Nation</v>
      </c>
      <c r="D4" s="43" t="str">
        <v>Birth Date</v>
      </c>
      <c r="E4" s="38" t="str">
        <v>Recruiting Class</v>
      </c>
      <c r="F4" s="38" t="str">
        <v>UTR
6/20</v>
      </c>
      <c r="G4" s="38" t="str">
        <v>UTR
8/22</v>
      </c>
      <c r="H4" s="38" t="str">
        <v>UTR
10/22</v>
      </c>
      <c r="I4" s="38" t="str">
        <v>Change in UTR</v>
      </c>
      <c r="J4" s="38" t="str">
        <v>Doubles</v>
      </c>
      <c r="K4" s="38" t="str">
        <v>3 Month Trend</v>
      </c>
      <c r="L4" s="38" t="str">
        <v>1 Year High
*Within last 2 Months</v>
      </c>
      <c r="M4" s="40" t="str">
        <v>Best UTR Win
**Within last 2 Months</v>
      </c>
      <c r="N4" s="38" t="str">
        <v>12 mo record</v>
      </c>
      <c r="O4" s="87" t="str">
        <v>National</v>
      </c>
      <c r="P4" s="85" t="str">
        <v>WTN
6/20</v>
      </c>
      <c r="Q4" s="85" t="str">
        <v>WTN
8/22</v>
      </c>
      <c r="R4" s="38" t="str">
        <v>WTN
10/22</v>
      </c>
      <c r="S4" s="38" t="str">
        <v>Diff
(UTR-WTN)</v>
      </c>
      <c r="T4" s="38" t="str">
        <v>Instagram</v>
      </c>
      <c r="U4" s="11" t="str">
        <v>*</v>
      </c>
      <c r="V4" s="11" t="str">
        <v>**</v>
      </c>
    </row>
    <row r="5" spans="2:22" x14ac:dyDescent="0.25">
      <c r="B5" s="88" t="s">
        <v>132</v>
      </c>
      <c r="C5" s="88" t="s">
        <v>13</v>
      </c>
      <c r="D5" s="94">
        <v>39083</v>
      </c>
      <c r="E5" s="88" t="s">
        <v>74</v>
      </c>
      <c r="F5" s="89"/>
      <c r="G5" s="89"/>
      <c r="H5" s="89">
        <v>9.61</v>
      </c>
      <c r="I5" s="89" t="s">
        <v>86</v>
      </c>
      <c r="J5" s="89">
        <v>8.69</v>
      </c>
      <c r="K5" s="89">
        <v>9.4499999999999993</v>
      </c>
      <c r="L5" s="89">
        <v>9.65</v>
      </c>
      <c r="M5" s="105" t="s">
        <v>230</v>
      </c>
      <c r="N5" s="104" t="s">
        <v>42</v>
      </c>
      <c r="O5" s="93" t="s">
        <v>14</v>
      </c>
      <c r="P5" s="93"/>
      <c r="Q5" s="88"/>
      <c r="R5" s="88">
        <v>16.5</v>
      </c>
      <c r="S5" s="89">
        <v>-6.8900000000000006</v>
      </c>
      <c r="T5" s="88"/>
      <c r="U5" s="5" t="s">
        <v>296</v>
      </c>
    </row>
    <row r="6" spans="2:22" x14ac:dyDescent="0.25">
      <c r="B6" s="88" t="s">
        <v>191</v>
      </c>
      <c r="C6" s="88" t="s">
        <v>19</v>
      </c>
      <c r="D6" s="94">
        <v>38687</v>
      </c>
      <c r="E6" s="88" t="s">
        <v>75</v>
      </c>
      <c r="F6" s="89"/>
      <c r="G6" s="89"/>
      <c r="H6" s="89">
        <v>9.58</v>
      </c>
      <c r="I6" s="89" t="s">
        <v>86</v>
      </c>
      <c r="J6" s="89">
        <v>7.76</v>
      </c>
      <c r="K6" s="89">
        <v>9.58</v>
      </c>
      <c r="L6" s="89" t="s">
        <v>15</v>
      </c>
      <c r="M6" s="105" t="s">
        <v>261</v>
      </c>
      <c r="N6" s="104" t="s">
        <v>16</v>
      </c>
      <c r="O6" s="93" t="s">
        <v>14</v>
      </c>
      <c r="P6" s="93"/>
      <c r="Q6" s="88"/>
      <c r="R6" s="88">
        <v>20.6</v>
      </c>
      <c r="S6" s="89">
        <v>-11.020000000000001</v>
      </c>
      <c r="T6" s="88"/>
      <c r="U6" s="5" t="s">
        <v>296</v>
      </c>
    </row>
    <row r="7" spans="2:22" x14ac:dyDescent="0.25">
      <c r="B7" s="88" t="s">
        <v>134</v>
      </c>
      <c r="C7" s="88" t="s">
        <v>19</v>
      </c>
      <c r="D7" s="94">
        <v>39310</v>
      </c>
      <c r="E7" s="88" t="s">
        <v>74</v>
      </c>
      <c r="F7" s="89"/>
      <c r="G7" s="89"/>
      <c r="H7" s="89">
        <v>9.27</v>
      </c>
      <c r="I7" s="89" t="s">
        <v>86</v>
      </c>
      <c r="J7" s="89">
        <v>9.1</v>
      </c>
      <c r="K7" s="89">
        <v>9.41</v>
      </c>
      <c r="L7" s="89" t="s">
        <v>15</v>
      </c>
      <c r="M7" s="105" t="s">
        <v>233</v>
      </c>
      <c r="N7" s="104" t="s">
        <v>36</v>
      </c>
      <c r="O7" s="93" t="s">
        <v>14</v>
      </c>
      <c r="P7" s="93"/>
      <c r="Q7" s="88"/>
      <c r="R7" s="88">
        <v>19</v>
      </c>
      <c r="S7" s="89">
        <v>-9.73</v>
      </c>
      <c r="T7" s="88" t="s">
        <v>382</v>
      </c>
      <c r="U7" s="5" t="s">
        <v>296</v>
      </c>
      <c r="V7" s="5" t="s">
        <v>296</v>
      </c>
    </row>
    <row r="8" spans="2:22" x14ac:dyDescent="0.25">
      <c r="B8" s="88" t="s">
        <v>133</v>
      </c>
      <c r="C8" s="88" t="s">
        <v>19</v>
      </c>
      <c r="D8" s="94">
        <v>39054</v>
      </c>
      <c r="E8" s="88" t="s">
        <v>74</v>
      </c>
      <c r="F8" s="89"/>
      <c r="G8" s="89"/>
      <c r="H8" s="89">
        <v>9.26</v>
      </c>
      <c r="I8" s="89" t="s">
        <v>86</v>
      </c>
      <c r="J8" s="89">
        <v>9.24</v>
      </c>
      <c r="K8" s="89">
        <v>9.39</v>
      </c>
      <c r="L8" s="89">
        <v>9.2799999999999994</v>
      </c>
      <c r="M8" s="105" t="s">
        <v>231</v>
      </c>
      <c r="N8" s="104" t="s">
        <v>232</v>
      </c>
      <c r="O8" s="93" t="s">
        <v>14</v>
      </c>
      <c r="P8" s="93"/>
      <c r="Q8" s="88"/>
      <c r="R8" s="88">
        <v>19.5</v>
      </c>
      <c r="S8" s="89">
        <v>-10.24</v>
      </c>
      <c r="T8" s="88" t="s">
        <v>330</v>
      </c>
      <c r="U8" s="5" t="s">
        <v>296</v>
      </c>
      <c r="V8" s="5" t="s">
        <v>296</v>
      </c>
    </row>
    <row r="9" spans="2:22" x14ac:dyDescent="0.25">
      <c r="B9" s="88" t="s">
        <v>192</v>
      </c>
      <c r="C9" s="88" t="s">
        <v>19</v>
      </c>
      <c r="D9" s="94">
        <v>38371</v>
      </c>
      <c r="E9" s="88" t="s">
        <v>75</v>
      </c>
      <c r="F9" s="89"/>
      <c r="G9" s="89"/>
      <c r="H9" s="89">
        <v>9.2100000000000009</v>
      </c>
      <c r="I9" s="89" t="s">
        <v>86</v>
      </c>
      <c r="J9" s="89">
        <v>9.9499999999999993</v>
      </c>
      <c r="K9" s="89">
        <v>9.24</v>
      </c>
      <c r="L9" s="89">
        <v>9.7799999999999994</v>
      </c>
      <c r="M9" s="105" t="s">
        <v>269</v>
      </c>
      <c r="N9" s="104" t="s">
        <v>78</v>
      </c>
      <c r="O9" s="93" t="s">
        <v>14</v>
      </c>
      <c r="P9" s="93"/>
      <c r="Q9" s="88"/>
      <c r="R9" s="88">
        <v>17.8</v>
      </c>
      <c r="S9" s="89">
        <v>-8.59</v>
      </c>
      <c r="T9" s="88" t="s">
        <v>329</v>
      </c>
    </row>
    <row r="10" spans="2:22" x14ac:dyDescent="0.25">
      <c r="B10" s="88" t="s">
        <v>193</v>
      </c>
      <c r="C10" s="88" t="s">
        <v>19</v>
      </c>
      <c r="D10" s="94">
        <v>38624</v>
      </c>
      <c r="E10" s="88" t="s">
        <v>75</v>
      </c>
      <c r="F10" s="89"/>
      <c r="G10" s="89"/>
      <c r="H10" s="89">
        <v>9.18</v>
      </c>
      <c r="I10" s="89" t="s">
        <v>86</v>
      </c>
      <c r="J10" s="89">
        <v>7.95</v>
      </c>
      <c r="K10" s="89">
        <v>9.2100000000000009</v>
      </c>
      <c r="L10" s="89" t="s">
        <v>15</v>
      </c>
      <c r="M10" s="105" t="s">
        <v>293</v>
      </c>
      <c r="N10" s="104" t="s">
        <v>17</v>
      </c>
      <c r="O10" s="93" t="s">
        <v>14</v>
      </c>
      <c r="P10" s="93"/>
      <c r="Q10" s="88"/>
      <c r="R10" s="88">
        <v>21.5</v>
      </c>
      <c r="S10" s="89">
        <v>-12.32</v>
      </c>
      <c r="T10" s="88" t="s">
        <v>380</v>
      </c>
      <c r="U10" s="5" t="s">
        <v>296</v>
      </c>
      <c r="V10" s="5" t="s">
        <v>296</v>
      </c>
    </row>
    <row r="11" spans="2:22" x14ac:dyDescent="0.25">
      <c r="B11" s="88" t="s">
        <v>135</v>
      </c>
      <c r="C11" s="88" t="s">
        <v>19</v>
      </c>
      <c r="D11" s="94">
        <v>39118</v>
      </c>
      <c r="E11" s="88" t="s">
        <v>74</v>
      </c>
      <c r="F11" s="89"/>
      <c r="G11" s="89"/>
      <c r="H11" s="89">
        <v>9.16</v>
      </c>
      <c r="I11" s="89" t="s">
        <v>86</v>
      </c>
      <c r="J11" s="89">
        <v>9.1999999999999993</v>
      </c>
      <c r="K11" s="89">
        <v>9.1999999999999993</v>
      </c>
      <c r="L11" s="89" t="s">
        <v>15</v>
      </c>
      <c r="M11" s="105" t="s">
        <v>234</v>
      </c>
      <c r="N11" s="104" t="s">
        <v>18</v>
      </c>
      <c r="O11" s="93" t="s">
        <v>14</v>
      </c>
      <c r="P11" s="93"/>
      <c r="Q11" s="88"/>
      <c r="R11" s="88">
        <v>20.100000000000001</v>
      </c>
      <c r="S11" s="89">
        <v>-10.940000000000001</v>
      </c>
      <c r="T11" s="88"/>
      <c r="U11" s="5" t="s">
        <v>296</v>
      </c>
    </row>
    <row r="12" spans="2:22" x14ac:dyDescent="0.25">
      <c r="B12" s="88" t="s">
        <v>194</v>
      </c>
      <c r="C12" s="88" t="s">
        <v>19</v>
      </c>
      <c r="D12" s="94">
        <v>38399</v>
      </c>
      <c r="E12" s="88" t="s">
        <v>75</v>
      </c>
      <c r="F12" s="89"/>
      <c r="G12" s="89"/>
      <c r="H12" s="89">
        <v>9.1</v>
      </c>
      <c r="I12" s="89" t="s">
        <v>86</v>
      </c>
      <c r="J12" s="89">
        <v>9.17</v>
      </c>
      <c r="K12" s="89">
        <v>9.14</v>
      </c>
      <c r="L12" s="89" t="s">
        <v>15</v>
      </c>
      <c r="M12" s="105" t="s">
        <v>294</v>
      </c>
      <c r="N12" s="104" t="s">
        <v>21</v>
      </c>
      <c r="O12" s="93" t="s">
        <v>14</v>
      </c>
      <c r="P12" s="93"/>
      <c r="Q12" s="88"/>
      <c r="R12" s="88">
        <v>19.600000000000001</v>
      </c>
      <c r="S12" s="89">
        <v>-10.500000000000002</v>
      </c>
      <c r="T12" s="88"/>
    </row>
    <row r="13" spans="2:22" x14ac:dyDescent="0.25">
      <c r="B13" s="88" t="s">
        <v>136</v>
      </c>
      <c r="C13" s="88" t="s">
        <v>25</v>
      </c>
      <c r="D13" s="94">
        <v>39402</v>
      </c>
      <c r="E13" s="88" t="s">
        <v>74</v>
      </c>
      <c r="F13" s="89"/>
      <c r="G13" s="89"/>
      <c r="H13" s="89">
        <v>10.72</v>
      </c>
      <c r="I13" s="89" t="s">
        <v>86</v>
      </c>
      <c r="J13" s="89">
        <v>9.75</v>
      </c>
      <c r="K13" s="89">
        <v>10.8</v>
      </c>
      <c r="L13" s="89" t="s">
        <v>15</v>
      </c>
      <c r="M13" s="105" t="s">
        <v>208</v>
      </c>
      <c r="N13" s="104" t="s">
        <v>38</v>
      </c>
      <c r="O13" s="93"/>
      <c r="P13" s="93"/>
      <c r="Q13" s="88"/>
      <c r="R13" s="88">
        <v>13.5</v>
      </c>
      <c r="S13" s="89">
        <v>-2.7799999999999994</v>
      </c>
      <c r="T13" s="88" t="s">
        <v>331</v>
      </c>
      <c r="U13" s="5" t="s">
        <v>296</v>
      </c>
      <c r="V13" s="5" t="s">
        <v>296</v>
      </c>
    </row>
    <row r="14" spans="2:22" x14ac:dyDescent="0.25">
      <c r="B14" s="88" t="s">
        <v>137</v>
      </c>
      <c r="C14" s="88" t="s">
        <v>25</v>
      </c>
      <c r="D14" s="94">
        <v>39119</v>
      </c>
      <c r="E14" s="88" t="s">
        <v>74</v>
      </c>
      <c r="F14" s="89"/>
      <c r="G14" s="89"/>
      <c r="H14" s="89">
        <v>9.4700000000000006</v>
      </c>
      <c r="I14" s="89" t="s">
        <v>86</v>
      </c>
      <c r="J14" s="89">
        <v>8.91</v>
      </c>
      <c r="K14" s="89">
        <v>9.43</v>
      </c>
      <c r="L14" s="89" t="s">
        <v>15</v>
      </c>
      <c r="M14" s="105" t="s">
        <v>235</v>
      </c>
      <c r="N14" s="104" t="s">
        <v>27</v>
      </c>
      <c r="O14" s="93">
        <v>84</v>
      </c>
      <c r="P14" s="93"/>
      <c r="Q14" s="88"/>
      <c r="R14" s="88">
        <v>19.399999999999999</v>
      </c>
      <c r="S14" s="89">
        <v>-9.9299999999999979</v>
      </c>
      <c r="T14" s="88" t="s">
        <v>418</v>
      </c>
      <c r="U14" s="5" t="s">
        <v>296</v>
      </c>
    </row>
    <row r="15" spans="2:22" x14ac:dyDescent="0.25">
      <c r="B15" s="88" t="s">
        <v>167</v>
      </c>
      <c r="C15" s="88" t="s">
        <v>25</v>
      </c>
      <c r="D15" s="94">
        <v>38383</v>
      </c>
      <c r="E15" s="88" t="s">
        <v>76</v>
      </c>
      <c r="F15" s="89"/>
      <c r="G15" s="89"/>
      <c r="H15" s="89">
        <v>9.16</v>
      </c>
      <c r="I15" s="89" t="s">
        <v>86</v>
      </c>
      <c r="J15" s="89">
        <v>9.2100000000000009</v>
      </c>
      <c r="K15" s="89">
        <v>9.26</v>
      </c>
      <c r="L15" s="89">
        <v>9.25</v>
      </c>
      <c r="M15" s="105" t="s">
        <v>275</v>
      </c>
      <c r="N15" s="104" t="s">
        <v>45</v>
      </c>
      <c r="O15" s="93">
        <v>10</v>
      </c>
      <c r="P15" s="93"/>
      <c r="Q15" s="88"/>
      <c r="R15" s="88">
        <v>20</v>
      </c>
      <c r="S15" s="89">
        <v>-10.84</v>
      </c>
      <c r="T15" s="88" t="s">
        <v>381</v>
      </c>
    </row>
    <row r="16" spans="2:22" x14ac:dyDescent="0.25">
      <c r="B16" s="88" t="s">
        <v>168</v>
      </c>
      <c r="C16" s="88" t="s">
        <v>25</v>
      </c>
      <c r="D16" s="94">
        <v>38384</v>
      </c>
      <c r="E16" s="88" t="s">
        <v>76</v>
      </c>
      <c r="F16" s="89"/>
      <c r="G16" s="89"/>
      <c r="H16" s="89">
        <v>8.9</v>
      </c>
      <c r="I16" s="89" t="s">
        <v>86</v>
      </c>
      <c r="J16" s="89">
        <v>9.92</v>
      </c>
      <c r="K16" s="89">
        <v>9.16</v>
      </c>
      <c r="L16" s="89">
        <v>9.08</v>
      </c>
      <c r="M16" s="105" t="s">
        <v>276</v>
      </c>
      <c r="N16" s="104" t="s">
        <v>93</v>
      </c>
      <c r="O16" s="93">
        <v>103</v>
      </c>
      <c r="P16" s="93"/>
      <c r="Q16" s="88"/>
      <c r="R16" s="88">
        <v>21.1</v>
      </c>
      <c r="S16" s="89">
        <v>-12.200000000000001</v>
      </c>
      <c r="T16" s="88"/>
      <c r="U16" s="5" t="s">
        <v>296</v>
      </c>
    </row>
    <row r="17" spans="2:22" x14ac:dyDescent="0.25">
      <c r="B17" s="88" t="s">
        <v>138</v>
      </c>
      <c r="C17" s="88" t="s">
        <v>28</v>
      </c>
      <c r="D17" s="94">
        <v>39297</v>
      </c>
      <c r="E17" s="88" t="s">
        <v>74</v>
      </c>
      <c r="F17" s="89"/>
      <c r="G17" s="89"/>
      <c r="H17" s="89">
        <v>9.3699999999999992</v>
      </c>
      <c r="I17" s="89" t="s">
        <v>86</v>
      </c>
      <c r="J17" s="89">
        <v>8.9700000000000006</v>
      </c>
      <c r="K17" s="89">
        <v>9.32</v>
      </c>
      <c r="L17" s="89" t="s">
        <v>15</v>
      </c>
      <c r="M17" s="105" t="s">
        <v>236</v>
      </c>
      <c r="N17" s="104" t="s">
        <v>17</v>
      </c>
      <c r="O17" s="93" t="s">
        <v>14</v>
      </c>
      <c r="P17" s="93"/>
      <c r="Q17" s="88"/>
      <c r="R17" s="88">
        <v>20.8</v>
      </c>
      <c r="S17" s="89">
        <v>-11.430000000000001</v>
      </c>
      <c r="T17" s="88" t="s">
        <v>419</v>
      </c>
    </row>
    <row r="18" spans="2:22" x14ac:dyDescent="0.25">
      <c r="B18" s="88" t="s">
        <v>139</v>
      </c>
      <c r="C18" s="88" t="s">
        <v>50</v>
      </c>
      <c r="D18" s="94">
        <v>39340</v>
      </c>
      <c r="E18" s="88" t="s">
        <v>74</v>
      </c>
      <c r="F18" s="89"/>
      <c r="G18" s="89"/>
      <c r="H18" s="89">
        <v>9.52</v>
      </c>
      <c r="I18" s="89" t="s">
        <v>86</v>
      </c>
      <c r="J18" s="89">
        <v>9.11</v>
      </c>
      <c r="K18" s="89">
        <v>9.56</v>
      </c>
      <c r="L18" s="89" t="s">
        <v>15</v>
      </c>
      <c r="M18" s="105" t="s">
        <v>224</v>
      </c>
      <c r="N18" s="104" t="s">
        <v>237</v>
      </c>
      <c r="O18" s="93">
        <v>10</v>
      </c>
      <c r="P18" s="93"/>
      <c r="Q18" s="88"/>
      <c r="R18" s="88">
        <v>15.9</v>
      </c>
      <c r="S18" s="89">
        <v>-6.3800000000000008</v>
      </c>
      <c r="T18" s="88" t="s">
        <v>328</v>
      </c>
      <c r="U18" s="5" t="s">
        <v>296</v>
      </c>
      <c r="V18" s="5" t="s">
        <v>296</v>
      </c>
    </row>
    <row r="19" spans="2:22" x14ac:dyDescent="0.25">
      <c r="B19" s="88" t="s">
        <v>195</v>
      </c>
      <c r="C19" s="88" t="s">
        <v>50</v>
      </c>
      <c r="D19" s="94">
        <v>38795</v>
      </c>
      <c r="E19" s="88" t="s">
        <v>75</v>
      </c>
      <c r="F19" s="89"/>
      <c r="G19" s="89"/>
      <c r="H19" s="89">
        <v>9.33</v>
      </c>
      <c r="I19" s="89" t="s">
        <v>86</v>
      </c>
      <c r="J19" s="89">
        <v>8.65</v>
      </c>
      <c r="K19" s="89">
        <v>9.39</v>
      </c>
      <c r="L19" s="89" t="s">
        <v>15</v>
      </c>
      <c r="M19" s="105" t="s">
        <v>295</v>
      </c>
      <c r="N19" s="104" t="s">
        <v>27</v>
      </c>
      <c r="O19" s="93">
        <v>12</v>
      </c>
      <c r="P19" s="93"/>
      <c r="Q19" s="88"/>
      <c r="R19" s="88">
        <v>17.899999999999999</v>
      </c>
      <c r="S19" s="89">
        <v>-8.5699999999999985</v>
      </c>
      <c r="T19" s="88" t="s">
        <v>357</v>
      </c>
    </row>
    <row r="20" spans="2:22" ht="15" x14ac:dyDescent="0.25">
      <c r="B20"/>
      <c r="C20"/>
      <c r="D20"/>
      <c r="E20"/>
      <c r="F20"/>
      <c r="G20"/>
      <c r="H20"/>
      <c r="I20"/>
      <c r="J20"/>
      <c r="K20"/>
      <c r="L20"/>
      <c r="M20"/>
      <c r="N20"/>
      <c r="O20"/>
      <c r="P20"/>
      <c r="Q20"/>
      <c r="R20"/>
      <c r="S20"/>
      <c r="T20"/>
      <c r="U20"/>
      <c r="V20"/>
    </row>
    <row r="21" spans="2:22" ht="15" x14ac:dyDescent="0.25">
      <c r="B21"/>
      <c r="C21"/>
      <c r="D21"/>
      <c r="E21"/>
      <c r="F21"/>
      <c r="G21"/>
      <c r="H21"/>
      <c r="I21"/>
      <c r="J21"/>
      <c r="K21"/>
      <c r="L21"/>
      <c r="M21"/>
      <c r="N21"/>
      <c r="O21"/>
      <c r="P21"/>
      <c r="Q21"/>
      <c r="R21"/>
      <c r="S21"/>
      <c r="T21"/>
      <c r="U21"/>
      <c r="V21"/>
    </row>
    <row r="22" spans="2:22" ht="15" x14ac:dyDescent="0.25">
      <c r="B22"/>
      <c r="C22"/>
      <c r="D22"/>
      <c r="E22"/>
      <c r="F22"/>
      <c r="G22"/>
      <c r="H22"/>
      <c r="I22"/>
      <c r="J22"/>
      <c r="K22"/>
      <c r="L22"/>
      <c r="M22"/>
      <c r="N22"/>
      <c r="O22"/>
      <c r="P22"/>
      <c r="Q22"/>
      <c r="R22"/>
      <c r="S22"/>
      <c r="T22"/>
      <c r="U22"/>
      <c r="V22"/>
    </row>
    <row r="23" spans="2:22" ht="15" x14ac:dyDescent="0.25">
      <c r="B23"/>
      <c r="C23"/>
      <c r="D23"/>
      <c r="E23"/>
      <c r="F23"/>
      <c r="G23"/>
      <c r="H23"/>
      <c r="I23"/>
      <c r="J23"/>
      <c r="K23"/>
      <c r="L23"/>
      <c r="M23"/>
      <c r="N23"/>
      <c r="O23"/>
      <c r="P23"/>
      <c r="Q23"/>
      <c r="R23"/>
      <c r="S23"/>
      <c r="T23"/>
      <c r="U23"/>
      <c r="V23"/>
    </row>
  </sheetData>
  <autoFilter ref="B4:S19" xr:uid="{1838BE2D-8E7E-4BB6-8398-6C351CDC093D}">
    <sortState xmlns:xlrd2="http://schemas.microsoft.com/office/spreadsheetml/2017/richdata2" ref="B5:S19">
      <sortCondition ref="C4:C19"/>
    </sortState>
  </autoFilter>
  <mergeCells count="1">
    <mergeCell ref="F2:J2"/>
  </mergeCells>
  <conditionalFormatting sqref="B5:B19">
    <cfRule type="expression" dxfId="28" priority="3">
      <formula>$E5="Likely 2025"</formula>
    </cfRule>
    <cfRule type="expression" dxfId="27" priority="4">
      <formula>$E5="Likely 2024"</formula>
    </cfRule>
    <cfRule type="expression" dxfId="26" priority="5">
      <formula>$E5="Likely 2023"</formula>
    </cfRule>
    <cfRule type="expression" dxfId="25" priority="6">
      <formula>$E5="Likely past clock"</formula>
    </cfRule>
  </conditionalFormatting>
  <conditionalFormatting sqref="B24:B8961">
    <cfRule type="expression" dxfId="24" priority="9">
      <formula>$E24="Likely 2023"</formula>
    </cfRule>
    <cfRule type="expression" dxfId="23" priority="10">
      <formula>$E24="Likely 2024"</formula>
    </cfRule>
    <cfRule type="expression" dxfId="22" priority="11">
      <formula>$E24="Likely 2025"</formula>
    </cfRule>
    <cfRule type="expression" dxfId="21" priority="12">
      <formula>$E24="Likely past clock"</formula>
    </cfRule>
  </conditionalFormatting>
  <conditionalFormatting sqref="L5:M19">
    <cfRule type="expression" dxfId="20" priority="2">
      <formula>U5="Y"</formula>
    </cfRule>
  </conditionalFormatting>
  <printOptions gridLines="1"/>
  <pageMargins left="0.7" right="0.7" top="0.75" bottom="0.75" header="0" footer="0"/>
  <pageSetup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E2D-8E7E-4BB6-8398-6C351CDC093D}">
  <sheetPr codeName="Sheet12">
    <pageSetUpPr fitToPage="1"/>
  </sheetPr>
  <dimension ref="B1:V9"/>
  <sheetViews>
    <sheetView showGridLines="0" zoomScale="80" zoomScaleNormal="80" workbookViewId="0">
      <pane ySplit="4" topLeftCell="A5" activePane="bottomLeft" state="frozen"/>
      <selection pane="bottomLeft" activeCell="C17" sqref="C17"/>
    </sheetView>
  </sheetViews>
  <sheetFormatPr defaultColWidth="14.42578125" defaultRowHeight="14.25" x14ac:dyDescent="0.25"/>
  <cols>
    <col min="1" max="1" width="6.28515625" style="5" customWidth="1"/>
    <col min="2" max="2" width="30.42578125" style="5" bestFit="1" customWidth="1"/>
    <col min="3" max="3" width="12.140625" style="5" bestFit="1" customWidth="1"/>
    <col min="4" max="4" width="15.85546875" style="45" bestFit="1" customWidth="1"/>
    <col min="5" max="5" width="16.28515625" style="5" bestFit="1" customWidth="1"/>
    <col min="6" max="8" width="10.140625" style="5" bestFit="1" customWidth="1"/>
    <col min="9" max="9" width="21.140625" style="5" bestFit="1" customWidth="1"/>
    <col min="10" max="10" width="14" style="5" bestFit="1" customWidth="1"/>
    <col min="11" max="11" width="13.7109375" style="5" bestFit="1" customWidth="1"/>
    <col min="12" max="12" width="23.7109375" style="5" bestFit="1" customWidth="1"/>
    <col min="13" max="13" width="27.5703125" style="5" bestFit="1" customWidth="1"/>
    <col min="14" max="14" width="18.85546875" style="77" bestFit="1" customWidth="1"/>
    <col min="15" max="15" width="13.85546875" style="77" bestFit="1" customWidth="1"/>
    <col min="16" max="17" width="10.42578125" style="5" bestFit="1" customWidth="1"/>
    <col min="18" max="18" width="17.140625" style="5" bestFit="1" customWidth="1"/>
    <col min="19" max="19" width="20.85546875" style="5" bestFit="1" customWidth="1"/>
    <col min="20" max="20" width="22.42578125" style="5" bestFit="1" customWidth="1"/>
    <col min="21" max="21" width="1.85546875" style="5" hidden="1" customWidth="1"/>
    <col min="22" max="22" width="2.7109375" style="5" hidden="1" customWidth="1"/>
    <col min="23" max="23" width="8.7109375" style="5" customWidth="1"/>
    <col min="24" max="16384" width="14.42578125" style="5"/>
  </cols>
  <sheetData>
    <row r="1" spans="2:22" ht="15" thickBot="1" x14ac:dyDescent="0.3">
      <c r="N1" s="5"/>
      <c r="O1" s="5"/>
    </row>
    <row r="2" spans="2:22" s="22" customFormat="1" ht="69" customHeight="1" thickBot="1" x14ac:dyDescent="0.3">
      <c r="C2" s="46"/>
      <c r="D2" s="47"/>
      <c r="F2" s="107" t="s">
        <v>99</v>
      </c>
      <c r="G2" s="108"/>
      <c r="H2" s="108"/>
      <c r="I2" s="108"/>
      <c r="J2" s="109"/>
      <c r="K2" s="46"/>
      <c r="L2" s="46"/>
      <c r="M2" s="46"/>
    </row>
    <row r="3" spans="2:22" ht="15" x14ac:dyDescent="0.25">
      <c r="B3" s="48"/>
      <c r="C3" s="22"/>
      <c r="D3" s="49"/>
      <c r="E3" s="22"/>
      <c r="F3" s="22"/>
      <c r="G3" s="3"/>
      <c r="H3" s="3"/>
      <c r="I3" s="4"/>
      <c r="J3" s="3"/>
      <c r="K3" s="3"/>
      <c r="L3" s="22"/>
      <c r="M3" s="22"/>
      <c r="N3" s="5"/>
      <c r="O3" s="5"/>
    </row>
    <row r="4" spans="2:22" s="11" customFormat="1" ht="39.75" customHeight="1" x14ac:dyDescent="0.25">
      <c r="B4" s="38" t="str" cm="1">
        <f t="array" ref="B4:V4">Composite[#Headers]</f>
        <v>Player name</v>
      </c>
      <c r="C4" s="38" t="str">
        <v>Nation</v>
      </c>
      <c r="D4" s="43" t="str">
        <v>Birth Date</v>
      </c>
      <c r="E4" s="38" t="str">
        <v>Recruiting Class</v>
      </c>
      <c r="F4" s="38" t="str">
        <v>UTR
6/20</v>
      </c>
      <c r="G4" s="38" t="str">
        <v>UTR
8/22</v>
      </c>
      <c r="H4" s="38" t="str">
        <v>UTR
10/22</v>
      </c>
      <c r="I4" s="38" t="str">
        <v>Change in UTR</v>
      </c>
      <c r="J4" s="38" t="str">
        <v>Doubles</v>
      </c>
      <c r="K4" s="38" t="str">
        <v>3 Month Trend</v>
      </c>
      <c r="L4" s="38" t="str">
        <v>1 Year High
*Within last 2 Months</v>
      </c>
      <c r="M4" s="40" t="str">
        <v>Best UTR Win
**Within last 2 Months</v>
      </c>
      <c r="N4" s="38" t="str">
        <v>12 mo record</v>
      </c>
      <c r="O4" s="38" t="str">
        <v>National</v>
      </c>
      <c r="P4" s="38" t="str">
        <v>WTN
6/20</v>
      </c>
      <c r="Q4" s="38" t="str">
        <v>WTN
8/22</v>
      </c>
      <c r="R4" s="38" t="str">
        <v>WTN
10/22</v>
      </c>
      <c r="S4" s="38" t="str">
        <v>Diff
(UTR-WTN)</v>
      </c>
      <c r="T4" s="38" t="str">
        <v>Instagram</v>
      </c>
      <c r="U4" s="11" t="str">
        <v>*</v>
      </c>
      <c r="V4" s="11" t="str">
        <v>**</v>
      </c>
    </row>
    <row r="5" spans="2:22" x14ac:dyDescent="0.25">
      <c r="B5" s="9" t="s">
        <v>151</v>
      </c>
      <c r="C5" s="9" t="s">
        <v>19</v>
      </c>
      <c r="D5" s="10">
        <v>38102</v>
      </c>
      <c r="E5" s="75" t="s">
        <v>76</v>
      </c>
      <c r="F5" s="75">
        <v>9.93</v>
      </c>
      <c r="G5" s="75">
        <v>9.84</v>
      </c>
      <c r="H5" s="75">
        <v>9.35</v>
      </c>
      <c r="I5" s="75">
        <v>-0.49000000000000021</v>
      </c>
      <c r="J5" s="75">
        <v>10</v>
      </c>
      <c r="K5" s="75"/>
      <c r="L5" s="75">
        <v>10.06</v>
      </c>
      <c r="M5" s="75" t="s">
        <v>253</v>
      </c>
      <c r="N5" s="76" t="s">
        <v>218</v>
      </c>
      <c r="O5" s="76" t="s">
        <v>14</v>
      </c>
      <c r="P5" s="78">
        <v>13.9</v>
      </c>
      <c r="Q5" s="78">
        <v>13.6</v>
      </c>
      <c r="R5" s="75">
        <v>13.7</v>
      </c>
      <c r="S5" s="75">
        <v>-4.3499999999999996</v>
      </c>
      <c r="T5" s="75"/>
      <c r="U5" s="5">
        <f>VLOOKUP($B5,Composite[#All],20,FALSE)</f>
        <v>0</v>
      </c>
      <c r="V5" s="5">
        <f>VLOOKUP($B5,Composite[#All],21,FALSE)</f>
        <v>0</v>
      </c>
    </row>
    <row r="6" spans="2:22" x14ac:dyDescent="0.25">
      <c r="B6" s="9" t="s">
        <v>146</v>
      </c>
      <c r="C6" s="9" t="s">
        <v>25</v>
      </c>
      <c r="D6" s="10">
        <v>38187</v>
      </c>
      <c r="E6" s="75" t="s">
        <v>76</v>
      </c>
      <c r="F6" s="75">
        <v>10.5</v>
      </c>
      <c r="G6" s="75">
        <v>10.62</v>
      </c>
      <c r="H6" s="75">
        <v>11.17</v>
      </c>
      <c r="I6" s="75">
        <v>0.55000000000000071</v>
      </c>
      <c r="J6" s="75">
        <v>10.81</v>
      </c>
      <c r="K6" s="75">
        <v>11.23</v>
      </c>
      <c r="L6" s="75" t="s">
        <v>15</v>
      </c>
      <c r="M6" s="75" t="s">
        <v>242</v>
      </c>
      <c r="N6" s="76" t="s">
        <v>42</v>
      </c>
      <c r="O6" s="76" t="s">
        <v>14</v>
      </c>
      <c r="P6" s="78">
        <v>11.2</v>
      </c>
      <c r="Q6" s="78">
        <v>10.5</v>
      </c>
      <c r="R6" s="75" t="s">
        <v>196</v>
      </c>
      <c r="S6" s="75" t="s">
        <v>86</v>
      </c>
      <c r="T6" s="75" t="s">
        <v>349</v>
      </c>
      <c r="U6" s="5" t="str">
        <f>VLOOKUP($B6,Composite[#All],20,FALSE)</f>
        <v>Y</v>
      </c>
      <c r="V6" s="5">
        <f>VLOOKUP($B6,Composite[#All],21,FALSE)</f>
        <v>0</v>
      </c>
    </row>
    <row r="7" spans="2:22" x14ac:dyDescent="0.25">
      <c r="B7" s="9" t="s">
        <v>174</v>
      </c>
      <c r="C7" s="9" t="s">
        <v>175</v>
      </c>
      <c r="D7" s="10">
        <v>38992</v>
      </c>
      <c r="E7" s="75" t="s">
        <v>75</v>
      </c>
      <c r="F7" s="75">
        <v>9.9</v>
      </c>
      <c r="G7" s="75">
        <v>9.67</v>
      </c>
      <c r="H7" s="75">
        <v>10.32</v>
      </c>
      <c r="I7" s="75">
        <v>0.65000000000000036</v>
      </c>
      <c r="J7" s="75">
        <v>10.02</v>
      </c>
      <c r="K7" s="75">
        <v>10.37</v>
      </c>
      <c r="L7" s="75">
        <v>10.33</v>
      </c>
      <c r="M7" s="75" t="s">
        <v>204</v>
      </c>
      <c r="N7" s="76" t="s">
        <v>27</v>
      </c>
      <c r="O7" s="76">
        <v>1</v>
      </c>
      <c r="P7" s="78">
        <v>15.1</v>
      </c>
      <c r="Q7" s="78">
        <v>14.1</v>
      </c>
      <c r="R7" s="75">
        <v>13.5</v>
      </c>
      <c r="S7" s="75">
        <v>-3.1799999999999997</v>
      </c>
      <c r="T7" s="75" t="s">
        <v>366</v>
      </c>
      <c r="U7" s="5">
        <f>VLOOKUP($B7,Composite[#All],20,FALSE)</f>
        <v>0</v>
      </c>
      <c r="V7" s="5">
        <f>VLOOKUP($B7,Composite[#All],21,FALSE)</f>
        <v>0</v>
      </c>
    </row>
    <row r="8" spans="2:22" x14ac:dyDescent="0.25">
      <c r="B8" s="9" t="s">
        <v>162</v>
      </c>
      <c r="C8" s="9" t="s">
        <v>50</v>
      </c>
      <c r="D8" s="10">
        <v>38456</v>
      </c>
      <c r="E8" s="75" t="s">
        <v>76</v>
      </c>
      <c r="F8" s="75"/>
      <c r="G8" s="75">
        <v>9.3000000000000007</v>
      </c>
      <c r="H8" s="75">
        <v>8.7899999999999991</v>
      </c>
      <c r="I8" s="75">
        <v>-0.51000000000000156</v>
      </c>
      <c r="J8" s="75">
        <v>8.2899999999999991</v>
      </c>
      <c r="K8" s="75">
        <v>8.9</v>
      </c>
      <c r="L8" s="75" t="s">
        <v>15</v>
      </c>
      <c r="M8" s="75" t="s">
        <v>268</v>
      </c>
      <c r="N8" s="76" t="s">
        <v>229</v>
      </c>
      <c r="O8" s="76" t="s">
        <v>14</v>
      </c>
      <c r="P8" s="78"/>
      <c r="Q8" s="78">
        <v>20</v>
      </c>
      <c r="R8" s="75">
        <v>19.399999999999999</v>
      </c>
      <c r="S8" s="75">
        <v>-10.61</v>
      </c>
      <c r="T8" s="75" t="s">
        <v>353</v>
      </c>
      <c r="U8" s="5" t="str">
        <f>VLOOKUP($B8,Composite[#All],20,FALSE)</f>
        <v>Y</v>
      </c>
      <c r="V8" s="5" t="str">
        <f>VLOOKUP($B8,Composite[#All],21,FALSE)</f>
        <v>Y</v>
      </c>
    </row>
    <row r="9" spans="2:22" x14ac:dyDescent="0.25">
      <c r="B9" s="9" t="s">
        <v>124</v>
      </c>
      <c r="C9" s="9" t="s">
        <v>29</v>
      </c>
      <c r="D9" s="10">
        <v>38770</v>
      </c>
      <c r="E9" s="75" t="s">
        <v>74</v>
      </c>
      <c r="F9" s="75">
        <v>9.75</v>
      </c>
      <c r="G9" s="75">
        <v>9.51</v>
      </c>
      <c r="H9" s="75">
        <v>8.74</v>
      </c>
      <c r="I9" s="75">
        <v>-0.76999999999999957</v>
      </c>
      <c r="J9" s="75">
        <v>9.41</v>
      </c>
      <c r="K9" s="75"/>
      <c r="L9" s="75">
        <v>9.8000000000000007</v>
      </c>
      <c r="M9" s="75" t="s">
        <v>217</v>
      </c>
      <c r="N9" s="76" t="s">
        <v>218</v>
      </c>
      <c r="O9" s="76">
        <v>9</v>
      </c>
      <c r="P9" s="78">
        <v>20.3</v>
      </c>
      <c r="Q9" s="78">
        <v>18.899999999999999</v>
      </c>
      <c r="R9" s="75">
        <v>18.899999999999999</v>
      </c>
      <c r="S9" s="75">
        <v>-10.159999999999998</v>
      </c>
      <c r="T9" s="75" t="s">
        <v>363</v>
      </c>
      <c r="U9" s="5">
        <f>VLOOKUP($B9,Composite[#All],20,FALSE)</f>
        <v>0</v>
      </c>
      <c r="V9" s="5">
        <f>VLOOKUP($B9,Composite[#All],21,FALSE)</f>
        <v>0</v>
      </c>
    </row>
  </sheetData>
  <autoFilter ref="B4:S4" xr:uid="{1838BE2D-8E7E-4BB6-8398-6C351CDC093D}">
    <sortState xmlns:xlrd2="http://schemas.microsoft.com/office/spreadsheetml/2017/richdata2" ref="B5:S54">
      <sortCondition ref="C4"/>
    </sortState>
  </autoFilter>
  <mergeCells count="1">
    <mergeCell ref="F2:J2"/>
  </mergeCells>
  <conditionalFormatting sqref="B5:B9930">
    <cfRule type="expression" dxfId="19" priority="3">
      <formula>$E5="Likely 2023"</formula>
    </cfRule>
    <cfRule type="expression" dxfId="18" priority="4">
      <formula>$E5="Likely 2024"</formula>
    </cfRule>
    <cfRule type="expression" dxfId="17" priority="5">
      <formula>$E5="Likely 2025"</formula>
    </cfRule>
    <cfRule type="expression" dxfId="16" priority="6">
      <formula>$E5="Likely past clock"</formula>
    </cfRule>
  </conditionalFormatting>
  <conditionalFormatting sqref="L5:M9">
    <cfRule type="expression" dxfId="15" priority="1">
      <formula>U5="Y"</formula>
    </cfRule>
  </conditionalFormatting>
  <printOptions gridLines="1"/>
  <pageMargins left="0.7" right="0.7" top="0.75" bottom="0.75" header="0" footer="0"/>
  <pageSetup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0ACE-62AD-41A2-91AD-3AA2ED29CEB7}">
  <sheetPr codeName="Sheet11"/>
  <dimension ref="B1:Y37"/>
  <sheetViews>
    <sheetView showGridLines="0" tabSelected="1" zoomScale="98" zoomScaleNormal="98" workbookViewId="0">
      <pane ySplit="12" topLeftCell="A13" activePane="bottomLeft" state="frozen"/>
      <selection pane="bottomLeft" activeCell="C6" sqref="C6:E9"/>
    </sheetView>
  </sheetViews>
  <sheetFormatPr defaultColWidth="9.140625" defaultRowHeight="15" x14ac:dyDescent="0.25"/>
  <cols>
    <col min="1" max="1" width="3.140625" style="51" customWidth="1"/>
    <col min="2" max="2" width="30.85546875" style="51" bestFit="1" customWidth="1"/>
    <col min="3" max="3" width="13.140625" style="51" bestFit="1" customWidth="1"/>
    <col min="4" max="4" width="11.28515625" style="52" bestFit="1" customWidth="1"/>
    <col min="5" max="5" width="16.28515625" style="79" bestFit="1" customWidth="1"/>
    <col min="6" max="8" width="7.140625" style="79" bestFit="1" customWidth="1"/>
    <col min="9" max="9" width="11.5703125" style="79" bestFit="1" customWidth="1"/>
    <col min="10" max="10" width="9.7109375" style="79" bestFit="1" customWidth="1"/>
    <col min="11" max="11" width="9.42578125" style="79" bestFit="1" customWidth="1"/>
    <col min="12" max="12" width="14" style="79" bestFit="1" customWidth="1"/>
    <col min="13" max="13" width="24.42578125" style="79" bestFit="1" customWidth="1"/>
    <col min="14" max="14" width="14.5703125" style="100" bestFit="1" customWidth="1"/>
    <col min="15" max="15" width="9.5703125" style="82" bestFit="1" customWidth="1"/>
    <col min="16" max="16" width="6.85546875" style="81" bestFit="1" customWidth="1"/>
    <col min="17" max="17" width="9.7109375" style="81" bestFit="1" customWidth="1"/>
    <col min="18" max="18" width="12.85546875" style="79" bestFit="1" customWidth="1"/>
    <col min="19" max="19" width="29.28515625" style="79" bestFit="1" customWidth="1"/>
    <col min="20" max="20" width="18" style="51" bestFit="1" customWidth="1"/>
    <col min="21" max="21" width="1.85546875" style="51" hidden="1" customWidth="1"/>
    <col min="22" max="22" width="2.7109375" style="51" hidden="1" customWidth="1"/>
    <col min="23" max="16384" width="9.140625" style="51"/>
  </cols>
  <sheetData>
    <row r="1" spans="2:25" ht="12.75" customHeight="1" x14ac:dyDescent="0.25">
      <c r="E1" s="50"/>
      <c r="F1" s="50"/>
      <c r="G1" s="50"/>
      <c r="H1" s="50"/>
      <c r="I1" s="50"/>
      <c r="J1" s="50"/>
      <c r="K1" s="61" t="s">
        <v>82</v>
      </c>
      <c r="L1" s="65" t="s">
        <v>84</v>
      </c>
      <c r="M1" s="65" t="s">
        <v>85</v>
      </c>
      <c r="N1" s="98" t="s">
        <v>83</v>
      </c>
      <c r="O1" s="55"/>
      <c r="P1" s="51"/>
      <c r="Q1" s="51"/>
      <c r="R1" s="51"/>
      <c r="S1" s="51"/>
    </row>
    <row r="2" spans="2:25" ht="12.75" customHeight="1" x14ac:dyDescent="0.25">
      <c r="E2" s="50"/>
      <c r="F2" s="50"/>
      <c r="G2" s="50"/>
      <c r="H2" s="50"/>
      <c r="I2" s="50"/>
      <c r="J2" s="50"/>
      <c r="K2" s="51"/>
      <c r="L2" s="51"/>
      <c r="M2" s="39"/>
      <c r="N2" s="99"/>
      <c r="O2" s="56"/>
      <c r="P2" s="39"/>
      <c r="Q2" s="39"/>
      <c r="R2" s="39"/>
      <c r="S2" s="112"/>
      <c r="T2" s="112"/>
      <c r="U2" s="112"/>
      <c r="V2" s="112"/>
      <c r="W2" s="112"/>
      <c r="X2" s="112"/>
      <c r="Y2" s="112"/>
    </row>
    <row r="3" spans="2:25" ht="20.25" customHeight="1" x14ac:dyDescent="0.25">
      <c r="D3" s="62"/>
      <c r="E3" s="63"/>
      <c r="F3" s="50"/>
      <c r="G3" s="113" t="str">
        <f>IF(VLOOKUP($C$6,Nations!$B$2:$F$11,MATCH(K1,Nations!$B$2:$F$2,0),FALSE)="Not Available","Detail Not Available",(IFERROR(VLOOKUP($C$6,Nations!$B$2:$F$11,MATCH(K1,Nations!$B$2:$F$2,0),FALSE),"")))</f>
        <v>For context, typical graduation date from high school in Australia is December.  The standard graduation timeline is 12 years.  Based off of case studies, 2004's would primarily have the opportunity to enroll in Fall 2023. 2005's for January 2024</v>
      </c>
      <c r="H3" s="114"/>
      <c r="I3" s="114"/>
      <c r="J3" s="114"/>
      <c r="K3" s="114"/>
      <c r="L3" s="114"/>
      <c r="M3" s="114"/>
      <c r="N3" s="114"/>
      <c r="O3" s="56"/>
      <c r="P3" s="39"/>
      <c r="Q3" s="39"/>
      <c r="R3" s="39"/>
      <c r="S3" s="112"/>
      <c r="T3" s="112"/>
      <c r="U3" s="112"/>
      <c r="V3" s="112"/>
      <c r="W3" s="112"/>
      <c r="X3" s="112"/>
      <c r="Y3" s="112"/>
    </row>
    <row r="4" spans="2:25" ht="26.25" x14ac:dyDescent="0.25">
      <c r="C4" s="64"/>
      <c r="D4" s="62"/>
      <c r="E4" s="63"/>
      <c r="F4" s="63"/>
      <c r="G4" s="114"/>
      <c r="H4" s="114"/>
      <c r="I4" s="114"/>
      <c r="J4" s="114"/>
      <c r="K4" s="114"/>
      <c r="L4" s="114"/>
      <c r="M4" s="114"/>
      <c r="N4" s="114"/>
      <c r="O4" s="56"/>
      <c r="P4" s="39"/>
      <c r="Q4" s="39"/>
      <c r="R4" s="39"/>
      <c r="S4" s="112"/>
      <c r="T4" s="112"/>
      <c r="U4" s="112"/>
      <c r="V4" s="112"/>
      <c r="W4" s="112"/>
      <c r="X4" s="112"/>
      <c r="Y4" s="112"/>
    </row>
    <row r="5" spans="2:25" thickBot="1" x14ac:dyDescent="0.3">
      <c r="E5" s="50"/>
      <c r="F5" s="50"/>
      <c r="G5" s="114"/>
      <c r="H5" s="114"/>
      <c r="I5" s="114"/>
      <c r="J5" s="114"/>
      <c r="K5" s="114"/>
      <c r="L5" s="114"/>
      <c r="M5" s="114"/>
      <c r="N5" s="114"/>
      <c r="O5" s="56"/>
      <c r="P5" s="39"/>
      <c r="Q5" s="39"/>
      <c r="R5" s="39"/>
      <c r="S5" s="112"/>
      <c r="T5" s="112"/>
      <c r="U5" s="112"/>
      <c r="V5" s="112"/>
      <c r="W5" s="112"/>
      <c r="X5" s="112"/>
      <c r="Y5" s="112"/>
    </row>
    <row r="6" spans="2:25" ht="15" customHeight="1" x14ac:dyDescent="0.25">
      <c r="C6" s="115" t="s">
        <v>19</v>
      </c>
      <c r="D6" s="116"/>
      <c r="E6" s="117"/>
      <c r="F6" s="50"/>
      <c r="G6" s="114"/>
      <c r="H6" s="114"/>
      <c r="I6" s="114"/>
      <c r="J6" s="114"/>
      <c r="K6" s="114"/>
      <c r="L6" s="114"/>
      <c r="M6" s="114"/>
      <c r="N6" s="114"/>
      <c r="O6" s="56"/>
      <c r="P6" s="39"/>
      <c r="Q6" s="39"/>
      <c r="R6" s="39"/>
      <c r="S6" s="51"/>
    </row>
    <row r="7" spans="2:25" ht="14.25" customHeight="1" x14ac:dyDescent="0.25">
      <c r="C7" s="118"/>
      <c r="D7" s="119"/>
      <c r="E7" s="120"/>
      <c r="F7" s="50"/>
      <c r="G7" s="124" t="str">
        <f>IF(VLOOKUP($C$6,Nations!$B$2:$F$11,MATCH(L1,Nations!$B$2:$F$2,0),FALSE)="Not Available","",(IFERROR(VLOOKUP($C$6,Nations!$B$2:$F$11,MATCH(L1,Nations!$B$2:$F$2,0),FALSE),"")))</f>
        <v>Case study 1: Eric Padgham; DOB=10/03/03; Enrolled August 2022 at Arizona</v>
      </c>
      <c r="H7" s="125"/>
      <c r="I7" s="125"/>
      <c r="J7" s="125"/>
      <c r="K7" s="125"/>
      <c r="L7" s="125"/>
      <c r="M7" s="125"/>
      <c r="N7" s="125"/>
      <c r="O7" s="56"/>
      <c r="P7" s="39"/>
      <c r="Q7" s="39"/>
      <c r="R7" s="39"/>
      <c r="S7" s="51"/>
    </row>
    <row r="8" spans="2:25" ht="14.25" customHeight="1" x14ac:dyDescent="0.25">
      <c r="C8" s="118"/>
      <c r="D8" s="119"/>
      <c r="E8" s="120"/>
      <c r="F8" s="50"/>
      <c r="G8" s="124" t="str">
        <f>IF(VLOOKUP($C$6,Nations!$B$2:$F$11,MATCH(M1,Nations!$B$2:$F$2,0),FALSE)="Not Available","",(IFERROR(VLOOKUP($C$6,Nations!$B$2:$F$11,MATCH(M1,Nations!$B$2:$F$2,0),FALSE),"")))</f>
        <v>Case study 2: Elijah Cham; DOB= 09/7/03 Enrolled August 2022 at USF</v>
      </c>
      <c r="H8" s="125"/>
      <c r="I8" s="125"/>
      <c r="J8" s="125"/>
      <c r="K8" s="125"/>
      <c r="L8" s="125"/>
      <c r="M8" s="125"/>
      <c r="N8" s="125"/>
      <c r="O8" s="56"/>
      <c r="P8" s="39"/>
      <c r="Q8" s="39"/>
      <c r="R8" s="39"/>
      <c r="S8" s="51"/>
    </row>
    <row r="9" spans="2:25" ht="15" customHeight="1" thickBot="1" x14ac:dyDescent="0.3">
      <c r="C9" s="121"/>
      <c r="D9" s="122"/>
      <c r="E9" s="123"/>
      <c r="F9" s="50"/>
      <c r="G9" s="124" t="str">
        <f>IF(VLOOKUP($C$6,Nations!$B$2:$F$11,MATCH(N1,Nations!$B$2:$F$2,0),FALSE)="Not Available","",(IFERROR(VLOOKUP($C$6,Nations!$B$2:$F$11,MATCH(N1,Nations!$B$2:$F$2,0),FALSE),"")))</f>
        <v/>
      </c>
      <c r="H9" s="126"/>
      <c r="I9" s="126"/>
      <c r="J9" s="126"/>
      <c r="K9" s="126"/>
      <c r="L9" s="126"/>
      <c r="M9" s="126"/>
      <c r="N9" s="126"/>
      <c r="O9" s="56"/>
      <c r="P9" s="39"/>
      <c r="Q9" s="39"/>
      <c r="R9" s="39"/>
      <c r="S9" s="51"/>
    </row>
    <row r="10" spans="2:25" ht="14.25" x14ac:dyDescent="0.25">
      <c r="E10" s="50"/>
      <c r="F10" s="50"/>
      <c r="G10" s="50"/>
      <c r="H10" s="50"/>
      <c r="I10" s="50"/>
      <c r="J10" s="50"/>
      <c r="K10" s="51"/>
      <c r="L10" s="39"/>
      <c r="M10" s="51"/>
      <c r="N10" s="97"/>
      <c r="O10" s="55"/>
      <c r="P10" s="51"/>
      <c r="Q10" s="51"/>
      <c r="R10" s="51"/>
      <c r="S10" s="51"/>
    </row>
    <row r="11" spans="2:25" ht="36" customHeight="1" x14ac:dyDescent="0.25">
      <c r="B11" s="110" t="s">
        <v>298</v>
      </c>
      <c r="C11" s="111"/>
      <c r="D11" s="111"/>
      <c r="E11" s="111"/>
      <c r="F11" s="111"/>
      <c r="G11" s="111"/>
      <c r="H11" s="111"/>
      <c r="I11" s="111"/>
      <c r="J11" s="111"/>
      <c r="K11" s="111"/>
      <c r="L11" s="111"/>
      <c r="M11" s="111"/>
      <c r="N11" s="111"/>
      <c r="O11" s="111"/>
      <c r="P11" s="111"/>
      <c r="Q11" s="111"/>
      <c r="R11" s="111"/>
      <c r="S11" s="111"/>
      <c r="T11" s="111"/>
    </row>
    <row r="12" spans="2:25" s="54" customFormat="1" ht="45" x14ac:dyDescent="0.25">
      <c r="B12" s="35" t="str" cm="1">
        <f t="array" ref="B12:V12">Composite[#Headers]</f>
        <v>Player name</v>
      </c>
      <c r="C12" s="35" t="str">
        <v>Nation</v>
      </c>
      <c r="D12" s="36" t="str">
        <v>Birth Date</v>
      </c>
      <c r="E12" s="37" t="str">
        <v>Recruiting Class</v>
      </c>
      <c r="F12" s="37" t="str">
        <v>UTR
6/20</v>
      </c>
      <c r="G12" s="37" t="str">
        <v>UTR
8/22</v>
      </c>
      <c r="H12" s="37" t="str">
        <v>UTR
10/22</v>
      </c>
      <c r="I12" s="37" t="str">
        <v>Change in UTR</v>
      </c>
      <c r="J12" s="37" t="str">
        <v>Doubles</v>
      </c>
      <c r="K12" s="35" t="str">
        <v>3 Month Trend</v>
      </c>
      <c r="L12" s="35" t="str">
        <v>1 Year High
*Within last 2 Months</v>
      </c>
      <c r="M12" s="35" t="str">
        <v>Best UTR Win
**Within last 2 Months</v>
      </c>
      <c r="N12" s="96" t="str">
        <v>12 mo record</v>
      </c>
      <c r="O12" s="57" t="str">
        <v>National</v>
      </c>
      <c r="P12" s="35" t="str">
        <v>WTN
6/20</v>
      </c>
      <c r="Q12" s="35" t="str">
        <v>WTN
8/22</v>
      </c>
      <c r="R12" s="35" t="str">
        <v>WTN
10/22</v>
      </c>
      <c r="S12" s="53" t="str">
        <v>Diff
(UTR-WTN)</v>
      </c>
      <c r="T12" s="54" t="str">
        <v>Instagram</v>
      </c>
      <c r="U12" s="54" t="str">
        <v>*</v>
      </c>
      <c r="V12" s="54" t="str">
        <v>**</v>
      </c>
    </row>
    <row r="13" spans="2:25" ht="14.25" x14ac:dyDescent="0.25">
      <c r="B13" s="51" t="str" cm="1">
        <f t="array" ref="B13:V37">IFERROR(_xlfn._xlws.FILTER(Composite[[Player name]:[**]],Composite[Nation]='Dashboard (by Nation)'!$C$6),"")</f>
        <v>Talia Gibson</v>
      </c>
      <c r="C13" s="51" t="str">
        <v>Australia</v>
      </c>
      <c r="D13" s="52">
        <v>38156</v>
      </c>
      <c r="E13" s="79" t="str">
        <v>Likely 2023</v>
      </c>
      <c r="F13" s="79">
        <v>10.89</v>
      </c>
      <c r="G13" s="79">
        <v>10.91</v>
      </c>
      <c r="H13" s="79">
        <v>11.19</v>
      </c>
      <c r="I13" s="79">
        <v>0.27999999999999936</v>
      </c>
      <c r="J13" s="79">
        <v>11.02</v>
      </c>
      <c r="K13" s="79">
        <v>11.26</v>
      </c>
      <c r="L13" s="79">
        <v>11.21</v>
      </c>
      <c r="M13" s="79" t="str">
        <v>11.55 Hartono</v>
      </c>
      <c r="N13" s="97" t="str">
        <v>19-11</v>
      </c>
      <c r="O13" s="82" t="str">
        <v>NA</v>
      </c>
      <c r="P13" s="81">
        <v>0</v>
      </c>
      <c r="Q13" s="81" t="str">
        <v>PZ</v>
      </c>
      <c r="R13" s="79" t="str">
        <v>PZ</v>
      </c>
      <c r="S13" s="79" t="str">
        <v/>
      </c>
      <c r="T13" s="51" t="str">
        <v>talia.m.gibson</v>
      </c>
      <c r="U13" s="51">
        <v>0</v>
      </c>
      <c r="V13" s="51">
        <v>0</v>
      </c>
    </row>
    <row r="14" spans="2:25" ht="14.25" x14ac:dyDescent="0.25">
      <c r="B14" s="51" t="str">
        <v>Roisin Gilheany</v>
      </c>
      <c r="C14" s="51" t="str">
        <v>Australia</v>
      </c>
      <c r="D14" s="52">
        <v>38489</v>
      </c>
      <c r="E14" s="79" t="str">
        <v>Likely 2024</v>
      </c>
      <c r="F14" s="79">
        <v>9.9</v>
      </c>
      <c r="G14" s="79">
        <v>9.9700000000000006</v>
      </c>
      <c r="H14" s="79">
        <v>10.029999999999999</v>
      </c>
      <c r="I14" s="79">
        <v>5.9999999999998721E-2</v>
      </c>
      <c r="J14" s="79">
        <v>10.220000000000001</v>
      </c>
      <c r="K14" s="79">
        <v>9.92</v>
      </c>
      <c r="L14" s="79">
        <v>10.029999999999999</v>
      </c>
      <c r="M14" s="79" t="str">
        <v>10.67 Yaneva</v>
      </c>
      <c r="N14" s="97" t="str">
        <v>21-13</v>
      </c>
      <c r="O14" s="82" t="str">
        <v>NA</v>
      </c>
      <c r="P14" s="81">
        <v>16.100000000000001</v>
      </c>
      <c r="Q14" s="81">
        <v>15.1</v>
      </c>
      <c r="R14" s="79">
        <v>15.3</v>
      </c>
      <c r="S14" s="79">
        <v>-5.2700000000000014</v>
      </c>
      <c r="T14" s="51" t="str">
        <v>roisingilheanyy</v>
      </c>
      <c r="U14" s="51">
        <v>0</v>
      </c>
      <c r="V14" s="51">
        <v>0</v>
      </c>
    </row>
    <row r="15" spans="2:25" ht="14.25" x14ac:dyDescent="0.25">
      <c r="B15" s="51" t="str">
        <v>Lily Fairclough</v>
      </c>
      <c r="C15" s="51" t="str">
        <v>Australia</v>
      </c>
      <c r="D15" s="52">
        <v>38624</v>
      </c>
      <c r="E15" s="79" t="str">
        <v>Likely 2024</v>
      </c>
      <c r="F15" s="79">
        <v>9.5399999999999991</v>
      </c>
      <c r="G15" s="79">
        <v>9.69</v>
      </c>
      <c r="H15" s="79">
        <v>9.85</v>
      </c>
      <c r="I15" s="79">
        <v>0.16000000000000014</v>
      </c>
      <c r="J15" s="79">
        <v>10.44</v>
      </c>
      <c r="K15" s="79">
        <v>9.8800000000000008</v>
      </c>
      <c r="L15" s="79" t="str">
        <v>CH</v>
      </c>
      <c r="M15" s="79" t="str">
        <v>10.03 Gilheany</v>
      </c>
      <c r="N15" s="97" t="str">
        <v>13-17</v>
      </c>
      <c r="O15" s="82" t="str">
        <v>NA</v>
      </c>
      <c r="P15" s="81">
        <v>18.100000000000001</v>
      </c>
      <c r="Q15" s="81">
        <v>16.2</v>
      </c>
      <c r="R15" s="79">
        <v>15.8</v>
      </c>
      <c r="S15" s="79">
        <v>-5.9500000000000011</v>
      </c>
      <c r="T15" s="51" t="str">
        <v>lily.fairclough</v>
      </c>
      <c r="U15" s="51" t="str">
        <v>Y</v>
      </c>
      <c r="V15" s="51" t="str">
        <v>Y</v>
      </c>
    </row>
    <row r="16" spans="2:25" ht="14.25" x14ac:dyDescent="0.25">
      <c r="B16" s="51" t="str">
        <v>Lara Walker</v>
      </c>
      <c r="C16" s="51" t="str">
        <v>Australia</v>
      </c>
      <c r="D16" s="52">
        <v>37883</v>
      </c>
      <c r="E16" s="79" t="str">
        <v>Likely Past Clock</v>
      </c>
      <c r="F16" s="79">
        <v>9.4700000000000006</v>
      </c>
      <c r="G16" s="79">
        <v>9.7100000000000009</v>
      </c>
      <c r="H16" s="79">
        <v>9.84</v>
      </c>
      <c r="I16" s="79">
        <v>0.12999999999999901</v>
      </c>
      <c r="J16" s="79">
        <v>9.2899999999999991</v>
      </c>
      <c r="K16" s="79">
        <v>9.86</v>
      </c>
      <c r="L16" s="79">
        <v>9.91</v>
      </c>
      <c r="M16" s="79" t="str">
        <v>10.48 Parnaby</v>
      </c>
      <c r="N16" s="97" t="str">
        <v>23-7</v>
      </c>
      <c r="O16" s="82" t="str">
        <v>NA</v>
      </c>
      <c r="P16" s="81">
        <v>0</v>
      </c>
      <c r="Q16" s="81">
        <v>14.4</v>
      </c>
      <c r="R16" s="79">
        <v>14.6</v>
      </c>
      <c r="S16" s="79">
        <v>-4.76</v>
      </c>
      <c r="T16" s="51" t="str">
        <v>larawalker___</v>
      </c>
      <c r="U16" s="51">
        <v>0</v>
      </c>
      <c r="V16" s="51">
        <v>0</v>
      </c>
    </row>
    <row r="17" spans="2:22" ht="14.25" x14ac:dyDescent="0.25">
      <c r="B17" s="51" t="str">
        <v>Alana Subasic</v>
      </c>
      <c r="C17" s="51" t="str">
        <v>Australia</v>
      </c>
      <c r="D17" s="52">
        <v>39152</v>
      </c>
      <c r="E17" s="79" t="str">
        <v>Likely 2025</v>
      </c>
      <c r="F17" s="79">
        <v>9.4600000000000009</v>
      </c>
      <c r="G17" s="79">
        <v>9.66</v>
      </c>
      <c r="H17" s="79">
        <v>9.7100000000000009</v>
      </c>
      <c r="I17" s="79">
        <v>5.0000000000000711E-2</v>
      </c>
      <c r="J17" s="79">
        <v>9.4600000000000009</v>
      </c>
      <c r="K17" s="79">
        <v>0</v>
      </c>
      <c r="L17" s="79" t="str">
        <v>CH</v>
      </c>
      <c r="M17" s="79" t="str">
        <v>9.86 Sucha</v>
      </c>
      <c r="N17" s="97" t="str">
        <v>20-10</v>
      </c>
      <c r="O17" s="82" t="str">
        <v>NA</v>
      </c>
      <c r="P17" s="81">
        <v>19.899999999999999</v>
      </c>
      <c r="Q17" s="81">
        <v>18.100000000000001</v>
      </c>
      <c r="R17" s="79">
        <v>18.100000000000001</v>
      </c>
      <c r="S17" s="79">
        <v>-8.39</v>
      </c>
      <c r="T17" s="51" t="str">
        <v>alana_subasicpriv</v>
      </c>
      <c r="U17" s="51" t="str">
        <v>Y</v>
      </c>
      <c r="V17" s="51">
        <v>0</v>
      </c>
    </row>
    <row r="18" spans="2:22" ht="14.25" x14ac:dyDescent="0.25">
      <c r="B18" s="51" t="str">
        <v>Elena Micic</v>
      </c>
      <c r="C18" s="51" t="str">
        <v>Australia</v>
      </c>
      <c r="D18" s="52">
        <v>38181</v>
      </c>
      <c r="E18" s="79" t="str">
        <v>Likely Past Clock</v>
      </c>
      <c r="F18" s="79">
        <v>0</v>
      </c>
      <c r="G18" s="79">
        <v>9.4499999999999993</v>
      </c>
      <c r="H18" s="79">
        <v>9.58</v>
      </c>
      <c r="I18" s="79">
        <v>0.13000000000000078</v>
      </c>
      <c r="J18" s="79">
        <v>10.28</v>
      </c>
      <c r="K18" s="79">
        <v>9.6999999999999993</v>
      </c>
      <c r="L18" s="79">
        <v>9.75</v>
      </c>
      <c r="M18" s="79" t="str">
        <v>10.42 Mcgiffin</v>
      </c>
      <c r="N18" s="97" t="str">
        <v>9-21</v>
      </c>
      <c r="O18" s="82" t="str">
        <v>NA</v>
      </c>
      <c r="P18" s="81">
        <v>0</v>
      </c>
      <c r="Q18" s="81">
        <v>15.9</v>
      </c>
      <c r="R18" s="79">
        <v>14.9</v>
      </c>
      <c r="S18" s="79">
        <v>-5.32</v>
      </c>
      <c r="T18" s="51" t="str">
        <v>elenamicic_</v>
      </c>
      <c r="U18" s="51">
        <v>0</v>
      </c>
      <c r="V18" s="51" t="str">
        <v>Y</v>
      </c>
    </row>
    <row r="19" spans="2:22" ht="14.25" x14ac:dyDescent="0.25">
      <c r="B19" s="51" t="str">
        <v>Nilthesa Selvaraj</v>
      </c>
      <c r="C19" s="51" t="str">
        <v>Australia</v>
      </c>
      <c r="D19" s="52">
        <v>38687</v>
      </c>
      <c r="E19" s="79" t="str">
        <v>Likely 2023</v>
      </c>
      <c r="F19" s="79">
        <v>0</v>
      </c>
      <c r="G19" s="79">
        <v>9.48</v>
      </c>
      <c r="H19" s="79">
        <v>9.58</v>
      </c>
      <c r="I19" s="79">
        <v>9.9999999999999645E-2</v>
      </c>
      <c r="J19" s="79">
        <v>7.75</v>
      </c>
      <c r="K19" s="79">
        <v>9.57</v>
      </c>
      <c r="L19" s="79" t="str">
        <v>CH</v>
      </c>
      <c r="M19" s="79" t="str">
        <v>9.84 Mays</v>
      </c>
      <c r="N19" s="97" t="str">
        <v>22-8</v>
      </c>
      <c r="O19" s="82" t="str">
        <v>NA</v>
      </c>
      <c r="P19" s="81">
        <v>0</v>
      </c>
      <c r="Q19" s="81">
        <v>22</v>
      </c>
      <c r="R19" s="79">
        <v>20.6</v>
      </c>
      <c r="S19" s="79">
        <v>-11.020000000000001</v>
      </c>
      <c r="T19" s="51">
        <v>0</v>
      </c>
      <c r="U19" s="51" t="str">
        <v>Y</v>
      </c>
      <c r="V19" s="51">
        <v>0</v>
      </c>
    </row>
    <row r="20" spans="2:22" ht="14.25" x14ac:dyDescent="0.25">
      <c r="B20" s="51" t="str">
        <v>Lily Taylor</v>
      </c>
      <c r="C20" s="51" t="str">
        <v>Australia</v>
      </c>
      <c r="D20" s="52">
        <v>38962</v>
      </c>
      <c r="E20" s="79" t="str">
        <v>Likely 2025</v>
      </c>
      <c r="F20" s="79">
        <v>9.6300000000000008</v>
      </c>
      <c r="G20" s="79">
        <v>9.61</v>
      </c>
      <c r="H20" s="79">
        <v>9.57</v>
      </c>
      <c r="I20" s="79">
        <v>-3.9999999999999147E-2</v>
      </c>
      <c r="J20" s="79">
        <v>9.7899999999999991</v>
      </c>
      <c r="K20" s="79">
        <v>9.6199999999999992</v>
      </c>
      <c r="L20" s="79">
        <v>10.029999999999999</v>
      </c>
      <c r="M20" s="79" t="str">
        <v>10.69 Kerswell</v>
      </c>
      <c r="N20" s="97" t="str">
        <v>15-15</v>
      </c>
      <c r="O20" s="82" t="str">
        <v>NA</v>
      </c>
      <c r="P20" s="81">
        <v>18.3</v>
      </c>
      <c r="Q20" s="81">
        <v>16.899999999999999</v>
      </c>
      <c r="R20" s="79">
        <v>17.600000000000001</v>
      </c>
      <c r="S20" s="79">
        <v>-8.0300000000000011</v>
      </c>
      <c r="T20" s="51" t="str">
        <v>lilytorotaylor</v>
      </c>
      <c r="U20" s="51">
        <v>0</v>
      </c>
      <c r="V20" s="51">
        <v>0</v>
      </c>
    </row>
    <row r="21" spans="2:22" ht="14.25" x14ac:dyDescent="0.25">
      <c r="B21" s="51" t="str">
        <v>Ashlee Narker</v>
      </c>
      <c r="C21" s="51" t="str">
        <v>Australia</v>
      </c>
      <c r="D21" s="52">
        <v>38670</v>
      </c>
      <c r="E21" s="79" t="str">
        <v>Likely 2024</v>
      </c>
      <c r="F21" s="79">
        <v>9.43</v>
      </c>
      <c r="G21" s="79">
        <v>9.52</v>
      </c>
      <c r="H21" s="79">
        <v>9.5299999999999994</v>
      </c>
      <c r="I21" s="79">
        <v>9.9999999999997868E-3</v>
      </c>
      <c r="J21" s="79">
        <v>8.7899999999999991</v>
      </c>
      <c r="K21" s="79">
        <v>9.5399999999999991</v>
      </c>
      <c r="L21" s="79" t="str">
        <v>CH</v>
      </c>
      <c r="M21" s="79" t="str">
        <v>9.91 Nayar</v>
      </c>
      <c r="N21" s="97" t="str">
        <v>24-8</v>
      </c>
      <c r="O21" s="82" t="str">
        <v>NA</v>
      </c>
      <c r="P21" s="81">
        <v>23.5</v>
      </c>
      <c r="Q21" s="81">
        <v>18.3</v>
      </c>
      <c r="R21" s="79">
        <v>18.5</v>
      </c>
      <c r="S21" s="79">
        <v>-8.9700000000000006</v>
      </c>
      <c r="T21" s="51" t="str">
        <v>ash_narker</v>
      </c>
      <c r="U21" s="51" t="str">
        <v>Y</v>
      </c>
      <c r="V21" s="51">
        <v>0</v>
      </c>
    </row>
    <row r="22" spans="2:22" ht="14.25" x14ac:dyDescent="0.25">
      <c r="B22" s="51" t="str">
        <v>Mia Repac</v>
      </c>
      <c r="C22" s="51" t="str">
        <v>Australia</v>
      </c>
      <c r="D22" s="52">
        <v>38102</v>
      </c>
      <c r="E22" s="79" t="str">
        <v>Likely 2023</v>
      </c>
      <c r="F22" s="79">
        <v>9.93</v>
      </c>
      <c r="G22" s="79">
        <v>9.84</v>
      </c>
      <c r="H22" s="79">
        <v>9.35</v>
      </c>
      <c r="I22" s="79">
        <v>-0.49000000000000021</v>
      </c>
      <c r="J22" s="79">
        <v>10</v>
      </c>
      <c r="K22" s="79">
        <v>0</v>
      </c>
      <c r="L22" s="79">
        <v>10.06</v>
      </c>
      <c r="M22" s="79" t="str">
        <v>10.49 Zlochova</v>
      </c>
      <c r="N22" s="97" t="str">
        <v>3-4</v>
      </c>
      <c r="O22" s="82" t="str">
        <v>NA</v>
      </c>
      <c r="P22" s="81">
        <v>13.9</v>
      </c>
      <c r="Q22" s="81">
        <v>13.6</v>
      </c>
      <c r="R22" s="79">
        <v>13.7</v>
      </c>
      <c r="S22" s="79">
        <v>-4.3499999999999996</v>
      </c>
      <c r="T22" s="51" t="str">
        <v>mia_repac</v>
      </c>
      <c r="U22" s="51">
        <v>0</v>
      </c>
      <c r="V22" s="51">
        <v>0</v>
      </c>
    </row>
    <row r="23" spans="2:22" ht="14.25" x14ac:dyDescent="0.25">
      <c r="B23" s="51" t="str">
        <v>Yilin Elim Yan</v>
      </c>
      <c r="C23" s="51" t="str">
        <v>Australia</v>
      </c>
      <c r="D23" s="52">
        <v>38677</v>
      </c>
      <c r="E23" s="79" t="str">
        <v>Likely 2024</v>
      </c>
      <c r="F23" s="79">
        <v>9.2899999999999991</v>
      </c>
      <c r="G23" s="79">
        <v>9.33</v>
      </c>
      <c r="H23" s="79">
        <v>9.35</v>
      </c>
      <c r="I23" s="79">
        <v>1.9999999999999574E-2</v>
      </c>
      <c r="J23" s="79">
        <v>8.82</v>
      </c>
      <c r="K23" s="79">
        <v>9.3000000000000007</v>
      </c>
      <c r="L23" s="79">
        <v>9.4499999999999993</v>
      </c>
      <c r="M23" s="79" t="str">
        <v>9.19 Chilakalapudi</v>
      </c>
      <c r="N23" s="97" t="str">
        <v>19-11</v>
      </c>
      <c r="O23" s="82" t="str">
        <v>NA</v>
      </c>
      <c r="P23" s="81">
        <v>20.3</v>
      </c>
      <c r="Q23" s="81">
        <v>19.3</v>
      </c>
      <c r="R23" s="79">
        <v>19</v>
      </c>
      <c r="S23" s="79">
        <v>-9.65</v>
      </c>
      <c r="T23" s="51" t="str">
        <v>elim.yan</v>
      </c>
      <c r="U23" s="51">
        <v>0</v>
      </c>
      <c r="V23" s="51" t="str">
        <v>Y</v>
      </c>
    </row>
    <row r="24" spans="2:22" ht="14.25" x14ac:dyDescent="0.25">
      <c r="B24" s="51" t="str">
        <v>Gabrielle Villegas</v>
      </c>
      <c r="C24" s="51" t="str">
        <v>Australia</v>
      </c>
      <c r="D24" s="52">
        <v>39235</v>
      </c>
      <c r="E24" s="79" t="str">
        <v>Likely 2025</v>
      </c>
      <c r="F24" s="79">
        <v>9.3699999999999992</v>
      </c>
      <c r="G24" s="79">
        <v>9.31</v>
      </c>
      <c r="H24" s="79">
        <v>9.34</v>
      </c>
      <c r="I24" s="79">
        <v>2.9999999999999361E-2</v>
      </c>
      <c r="J24" s="79">
        <v>9.11</v>
      </c>
      <c r="K24" s="79">
        <v>9.25</v>
      </c>
      <c r="L24" s="79">
        <v>9.39</v>
      </c>
      <c r="M24" s="79" t="str">
        <v>10.25 Ueda</v>
      </c>
      <c r="N24" s="97" t="str">
        <v>22-11</v>
      </c>
      <c r="O24" s="82" t="str">
        <v>NA</v>
      </c>
      <c r="P24" s="81">
        <v>19.3</v>
      </c>
      <c r="Q24" s="81">
        <v>18.5</v>
      </c>
      <c r="R24" s="79">
        <v>19.100000000000001</v>
      </c>
      <c r="S24" s="79">
        <v>-9.7600000000000016</v>
      </c>
      <c r="T24" s="51">
        <v>0</v>
      </c>
      <c r="U24" s="51">
        <v>0</v>
      </c>
      <c r="V24" s="51">
        <v>0</v>
      </c>
    </row>
    <row r="25" spans="2:22" ht="14.25" x14ac:dyDescent="0.25">
      <c r="B25" s="51" t="str">
        <v>Jelena Cvijanovic</v>
      </c>
      <c r="C25" s="51" t="str">
        <v>Australia</v>
      </c>
      <c r="D25" s="52">
        <v>38645</v>
      </c>
      <c r="E25" s="79" t="str">
        <v>Likely 2024</v>
      </c>
      <c r="F25" s="79">
        <v>9.19</v>
      </c>
      <c r="G25" s="79">
        <v>9.33</v>
      </c>
      <c r="H25" s="79">
        <v>9.34</v>
      </c>
      <c r="I25" s="79">
        <v>9.9999999999997868E-3</v>
      </c>
      <c r="J25" s="79">
        <v>9.14</v>
      </c>
      <c r="K25" s="79">
        <v>9.2899999999999991</v>
      </c>
      <c r="L25" s="79">
        <v>9.3699999999999992</v>
      </c>
      <c r="M25" s="79" t="str">
        <v>9.98 Zhang</v>
      </c>
      <c r="N25" s="97" t="str">
        <v>14-16</v>
      </c>
      <c r="O25" s="82" t="str">
        <v>NA</v>
      </c>
      <c r="P25" s="81">
        <v>19.600000000000001</v>
      </c>
      <c r="Q25" s="81">
        <v>18.2</v>
      </c>
      <c r="R25" s="79">
        <v>19.100000000000001</v>
      </c>
      <c r="S25" s="79">
        <v>-9.7600000000000016</v>
      </c>
      <c r="T25" s="51" t="str">
        <v>jelenaacvijanovic</v>
      </c>
      <c r="U25" s="51" t="str">
        <v>Y</v>
      </c>
      <c r="V25" s="51">
        <v>0</v>
      </c>
    </row>
    <row r="26" spans="2:22" ht="14.25" x14ac:dyDescent="0.25">
      <c r="B26" s="51" t="str">
        <v>Sienna Leeson</v>
      </c>
      <c r="C26" s="51" t="str">
        <v>Australia</v>
      </c>
      <c r="D26" s="52">
        <v>38482</v>
      </c>
      <c r="E26" s="79" t="str">
        <v>Likely 2023</v>
      </c>
      <c r="F26" s="79">
        <v>0</v>
      </c>
      <c r="G26" s="79">
        <v>9.3000000000000007</v>
      </c>
      <c r="H26" s="79">
        <v>9.33</v>
      </c>
      <c r="I26" s="79">
        <v>2.9999999999999361E-2</v>
      </c>
      <c r="J26" s="79">
        <v>9.44</v>
      </c>
      <c r="K26" s="79">
        <v>0</v>
      </c>
      <c r="L26" s="79" t="str">
        <v>CH</v>
      </c>
      <c r="M26" s="79" t="str">
        <v>9.27 Aulia</v>
      </c>
      <c r="N26" s="97" t="str">
        <v>8-3</v>
      </c>
      <c r="O26" s="82" t="str">
        <v>NA</v>
      </c>
      <c r="P26" s="81">
        <v>0</v>
      </c>
      <c r="Q26" s="81">
        <v>19.100000000000001</v>
      </c>
      <c r="R26" s="79">
        <v>19.100000000000001</v>
      </c>
      <c r="S26" s="79">
        <v>-9.7700000000000014</v>
      </c>
      <c r="T26" s="51" t="str">
        <v>sienna.leeson</v>
      </c>
      <c r="U26" s="51" t="str">
        <v>Y</v>
      </c>
      <c r="V26" s="51">
        <v>0</v>
      </c>
    </row>
    <row r="27" spans="2:22" ht="14.25" x14ac:dyDescent="0.25">
      <c r="B27" s="51" t="str">
        <v>Jessie Culley</v>
      </c>
      <c r="C27" s="51" t="str">
        <v>Australia</v>
      </c>
      <c r="D27" s="52">
        <v>38511</v>
      </c>
      <c r="E27" s="79" t="str">
        <v>Likely 2024</v>
      </c>
      <c r="F27" s="79">
        <v>9.26</v>
      </c>
      <c r="G27" s="79">
        <v>9.3699999999999992</v>
      </c>
      <c r="H27" s="79">
        <v>9.31</v>
      </c>
      <c r="I27" s="79">
        <v>-5.9999999999998721E-2</v>
      </c>
      <c r="J27" s="79">
        <v>9.1199999999999992</v>
      </c>
      <c r="K27" s="79">
        <v>9.27</v>
      </c>
      <c r="L27" s="79">
        <v>9.39</v>
      </c>
      <c r="M27" s="79" t="str">
        <v>9.58 Micic</v>
      </c>
      <c r="N27" s="97" t="str">
        <v>19-7</v>
      </c>
      <c r="O27" s="82" t="str">
        <v>NA</v>
      </c>
      <c r="P27" s="81">
        <v>21.1</v>
      </c>
      <c r="Q27" s="81">
        <v>19.600000000000001</v>
      </c>
      <c r="R27" s="79">
        <v>18.3</v>
      </c>
      <c r="S27" s="79">
        <v>-8.99</v>
      </c>
      <c r="T27" s="51" t="str">
        <v>jessieculley_</v>
      </c>
      <c r="U27" s="51" t="str">
        <v>Y</v>
      </c>
      <c r="V27" s="51">
        <v>0</v>
      </c>
    </row>
    <row r="28" spans="2:22" ht="14.25" x14ac:dyDescent="0.25">
      <c r="B28" s="51" t="str">
        <v>Audrey Aulia</v>
      </c>
      <c r="C28" s="51" t="str">
        <v>Australia</v>
      </c>
      <c r="D28" s="52">
        <v>39310</v>
      </c>
      <c r="E28" s="79" t="str">
        <v>Likely 2025</v>
      </c>
      <c r="F28" s="79">
        <v>0</v>
      </c>
      <c r="G28" s="79">
        <v>0</v>
      </c>
      <c r="H28" s="79">
        <v>9.27</v>
      </c>
      <c r="I28" s="79" t="str">
        <v/>
      </c>
      <c r="J28" s="79">
        <v>9.1</v>
      </c>
      <c r="K28" s="79">
        <v>9.41</v>
      </c>
      <c r="L28" s="79" t="str">
        <v>CH</v>
      </c>
      <c r="M28" s="79" t="str">
        <v>9.38 Hosonuma</v>
      </c>
      <c r="N28" s="97" t="str">
        <v>20-12</v>
      </c>
      <c r="O28" s="82" t="str">
        <v>NA</v>
      </c>
      <c r="P28" s="81">
        <v>0</v>
      </c>
      <c r="Q28" s="81">
        <v>0</v>
      </c>
      <c r="R28" s="79">
        <v>19</v>
      </c>
      <c r="S28" s="79">
        <v>-9.73</v>
      </c>
      <c r="T28" s="51" t="str">
        <v>_audreyaulia_</v>
      </c>
      <c r="U28" s="51" t="str">
        <v>Y</v>
      </c>
      <c r="V28" s="51">
        <v>0</v>
      </c>
    </row>
    <row r="29" spans="2:22" ht="14.25" x14ac:dyDescent="0.25">
      <c r="B29" s="51" t="str">
        <v>Isabella Crossman</v>
      </c>
      <c r="C29" s="51" t="str">
        <v>Australia</v>
      </c>
      <c r="D29" s="52">
        <v>39054</v>
      </c>
      <c r="E29" s="79" t="str">
        <v>Likely 2025</v>
      </c>
      <c r="F29" s="79">
        <v>0</v>
      </c>
      <c r="G29" s="79">
        <v>0</v>
      </c>
      <c r="H29" s="79">
        <v>9.26</v>
      </c>
      <c r="I29" s="79" t="str">
        <v/>
      </c>
      <c r="J29" s="79">
        <v>9.24</v>
      </c>
      <c r="K29" s="79">
        <v>9.39</v>
      </c>
      <c r="L29" s="79">
        <v>9.2799999999999994</v>
      </c>
      <c r="M29" s="79" t="str">
        <v>9.35 Yan</v>
      </c>
      <c r="N29" s="97" t="str">
        <v>17-12</v>
      </c>
      <c r="O29" s="82" t="str">
        <v>NA</v>
      </c>
      <c r="P29" s="81">
        <v>0</v>
      </c>
      <c r="Q29" s="81">
        <v>0</v>
      </c>
      <c r="R29" s="79">
        <v>19.5</v>
      </c>
      <c r="S29" s="79">
        <v>-10.24</v>
      </c>
      <c r="T29" s="51" t="str">
        <v>isabella_crossman</v>
      </c>
      <c r="U29" s="51" t="str">
        <v>Y</v>
      </c>
      <c r="V29" s="51">
        <v>0</v>
      </c>
    </row>
    <row r="30" spans="2:22" ht="14.25" x14ac:dyDescent="0.25">
      <c r="B30" s="51" t="str">
        <v>Sarah Rokusek</v>
      </c>
      <c r="C30" s="51" t="str">
        <v>Australia</v>
      </c>
      <c r="D30" s="52">
        <v>38818</v>
      </c>
      <c r="E30" s="79" t="str">
        <v>Likely 2024</v>
      </c>
      <c r="F30" s="79">
        <v>0</v>
      </c>
      <c r="G30" s="79">
        <v>9.15</v>
      </c>
      <c r="H30" s="79">
        <v>9.25</v>
      </c>
      <c r="I30" s="79">
        <v>9.9999999999999645E-2</v>
      </c>
      <c r="J30" s="79">
        <v>9.56</v>
      </c>
      <c r="K30" s="79">
        <v>0</v>
      </c>
      <c r="L30" s="79" t="str">
        <v>CH</v>
      </c>
      <c r="M30" s="79" t="str">
        <v>11.06 Ercan</v>
      </c>
      <c r="N30" s="97" t="str">
        <v>12-13</v>
      </c>
      <c r="O30" s="82" t="str">
        <v>NA</v>
      </c>
      <c r="P30" s="81">
        <v>0</v>
      </c>
      <c r="Q30" s="81">
        <v>22.6</v>
      </c>
      <c r="R30" s="79">
        <v>22.6</v>
      </c>
      <c r="S30" s="79">
        <v>-13.350000000000001</v>
      </c>
      <c r="T30" s="51" t="str">
        <v>sarahrokusek_</v>
      </c>
      <c r="U30" s="51" t="str">
        <v>Y</v>
      </c>
      <c r="V30" s="51">
        <v>0</v>
      </c>
    </row>
    <row r="31" spans="2:22" ht="14.25" x14ac:dyDescent="0.25">
      <c r="B31" s="51" t="str">
        <v>Gabby Gregg</v>
      </c>
      <c r="C31" s="51" t="str">
        <v>Australia</v>
      </c>
      <c r="D31" s="52">
        <v>39135</v>
      </c>
      <c r="E31" s="79" t="str">
        <v>Likely 2025</v>
      </c>
      <c r="F31" s="79">
        <v>9.3699999999999992</v>
      </c>
      <c r="G31" s="79">
        <v>9.35</v>
      </c>
      <c r="H31" s="79">
        <v>9.23</v>
      </c>
      <c r="I31" s="79">
        <v>-0.11999999999999922</v>
      </c>
      <c r="J31" s="79">
        <v>8.64</v>
      </c>
      <c r="K31" s="79">
        <v>9.07</v>
      </c>
      <c r="L31" s="79">
        <v>9.3699999999999992</v>
      </c>
      <c r="M31" s="79" t="str">
        <v>10.22 Pace</v>
      </c>
      <c r="N31" s="97" t="str">
        <v>19-12</v>
      </c>
      <c r="O31" s="82" t="str">
        <v>NA</v>
      </c>
      <c r="P31" s="81">
        <v>22.8</v>
      </c>
      <c r="Q31" s="81">
        <v>21.1</v>
      </c>
      <c r="R31" s="79">
        <v>20.9</v>
      </c>
      <c r="S31" s="79">
        <v>-11.669999999999998</v>
      </c>
      <c r="T31" s="51" t="str">
        <v>gigi_tennis</v>
      </c>
      <c r="U31" s="51">
        <v>0</v>
      </c>
      <c r="V31" s="51">
        <v>0</v>
      </c>
    </row>
    <row r="32" spans="2:22" ht="14.25" x14ac:dyDescent="0.25">
      <c r="B32" s="51" t="str">
        <v>Anja Nayar</v>
      </c>
      <c r="C32" s="51" t="str">
        <v>Australia</v>
      </c>
      <c r="D32" s="52">
        <v>38371</v>
      </c>
      <c r="E32" s="79" t="str">
        <v>Likely 2024</v>
      </c>
      <c r="F32" s="79">
        <v>0</v>
      </c>
      <c r="G32" s="79">
        <v>0</v>
      </c>
      <c r="H32" s="79">
        <v>9.2100000000000009</v>
      </c>
      <c r="I32" s="79" t="str">
        <v/>
      </c>
      <c r="J32" s="79">
        <v>9.9499999999999993</v>
      </c>
      <c r="K32" s="79">
        <v>9.24</v>
      </c>
      <c r="L32" s="79">
        <v>9.7799999999999994</v>
      </c>
      <c r="M32" s="79" t="str">
        <v>9.46 Goto</v>
      </c>
      <c r="N32" s="97" t="str">
        <v>14-18</v>
      </c>
      <c r="O32" s="82" t="str">
        <v>NA</v>
      </c>
      <c r="P32" s="81">
        <v>0</v>
      </c>
      <c r="Q32" s="81">
        <v>0</v>
      </c>
      <c r="R32" s="79">
        <v>17.8</v>
      </c>
      <c r="S32" s="79">
        <v>-8.59</v>
      </c>
      <c r="T32" s="51" t="str">
        <v>anjanayar</v>
      </c>
      <c r="U32" s="51">
        <v>0</v>
      </c>
      <c r="V32" s="51">
        <v>0</v>
      </c>
    </row>
    <row r="33" spans="2:22" x14ac:dyDescent="0.25">
      <c r="B33" s="51" t="str">
        <v>Anya Nayar</v>
      </c>
      <c r="C33" s="51" t="str">
        <v>Australia</v>
      </c>
      <c r="D33" s="52">
        <v>38375</v>
      </c>
      <c r="E33" s="79" t="str">
        <v>Likely 2023</v>
      </c>
      <c r="F33" s="79">
        <v>0</v>
      </c>
      <c r="G33" s="79">
        <v>9.2100000000000009</v>
      </c>
      <c r="H33" s="79">
        <v>9.2100000000000009</v>
      </c>
      <c r="I33" s="79">
        <v>0</v>
      </c>
      <c r="J33" s="79">
        <v>9.9499999999999993</v>
      </c>
      <c r="K33" s="79">
        <v>9.23</v>
      </c>
      <c r="L33" s="79">
        <v>9.7799999999999994</v>
      </c>
      <c r="M33" s="79" t="str">
        <v>9.46 Goto</v>
      </c>
      <c r="N33" s="100" t="str">
        <v>14-18</v>
      </c>
      <c r="O33" s="82" t="str">
        <v>NA</v>
      </c>
      <c r="P33" s="81">
        <v>0</v>
      </c>
      <c r="Q33" s="81">
        <v>18.3</v>
      </c>
      <c r="R33" s="79">
        <v>17.8</v>
      </c>
      <c r="S33" s="79">
        <v>-8.59</v>
      </c>
      <c r="T33" s="51">
        <v>0</v>
      </c>
      <c r="U33" s="51">
        <v>0</v>
      </c>
      <c r="V33" s="51">
        <v>0</v>
      </c>
    </row>
    <row r="34" spans="2:22" x14ac:dyDescent="0.25">
      <c r="B34" s="51" t="str">
        <v>Cara Korhonen</v>
      </c>
      <c r="C34" s="51" t="str">
        <v>Australia</v>
      </c>
      <c r="D34" s="52">
        <v>38624</v>
      </c>
      <c r="E34" s="79" t="str">
        <v>Likely 2024</v>
      </c>
      <c r="F34" s="79">
        <v>0</v>
      </c>
      <c r="G34" s="79">
        <v>0</v>
      </c>
      <c r="H34" s="79">
        <v>9.18</v>
      </c>
      <c r="I34" s="79" t="str">
        <v/>
      </c>
      <c r="J34" s="79">
        <v>7.95</v>
      </c>
      <c r="K34" s="79">
        <v>9.2100000000000009</v>
      </c>
      <c r="L34" s="79" t="str">
        <v>CH</v>
      </c>
      <c r="M34" s="79" t="str">
        <v>9.58 Selvaraj</v>
      </c>
      <c r="N34" s="100" t="str">
        <v>18-12</v>
      </c>
      <c r="O34" s="82" t="str">
        <v>NA</v>
      </c>
      <c r="P34" s="81">
        <v>0</v>
      </c>
      <c r="Q34" s="81">
        <v>0</v>
      </c>
      <c r="R34" s="79">
        <v>21.5</v>
      </c>
      <c r="S34" s="79">
        <v>-12.32</v>
      </c>
      <c r="T34" s="51" t="str">
        <v>c.a.r.a.k</v>
      </c>
      <c r="U34" s="51" t="str">
        <v>Y</v>
      </c>
      <c r="V34" s="51">
        <v>0</v>
      </c>
    </row>
    <row r="35" spans="2:22" x14ac:dyDescent="0.25">
      <c r="B35" s="51" t="str">
        <v>Kristina Tai</v>
      </c>
      <c r="C35" s="51" t="str">
        <v>Australia</v>
      </c>
      <c r="D35" s="52">
        <v>39118</v>
      </c>
      <c r="E35" s="79" t="str">
        <v>Likely 2025</v>
      </c>
      <c r="F35" s="79">
        <v>0</v>
      </c>
      <c r="G35" s="79">
        <v>0</v>
      </c>
      <c r="H35" s="79">
        <v>9.16</v>
      </c>
      <c r="I35" s="79" t="str">
        <v/>
      </c>
      <c r="J35" s="79">
        <v>9.1999999999999993</v>
      </c>
      <c r="K35" s="79">
        <v>9.1999999999999993</v>
      </c>
      <c r="L35" s="79" t="str">
        <v>CH</v>
      </c>
      <c r="M35" s="79" t="str">
        <v>9.34 Villegas</v>
      </c>
      <c r="N35" s="100" t="str">
        <v>19-11</v>
      </c>
      <c r="O35" s="82" t="str">
        <v>NA</v>
      </c>
      <c r="P35" s="81">
        <v>0</v>
      </c>
      <c r="Q35" s="81">
        <v>0</v>
      </c>
      <c r="R35" s="79">
        <v>20.100000000000001</v>
      </c>
      <c r="S35" s="79">
        <v>-10.940000000000001</v>
      </c>
      <c r="T35" s="51" t="str">
        <v>kristinatai_</v>
      </c>
      <c r="U35" s="51" t="str">
        <v>Y</v>
      </c>
      <c r="V35" s="51">
        <v>0</v>
      </c>
    </row>
    <row r="36" spans="2:22" x14ac:dyDescent="0.25">
      <c r="B36" s="51" t="str">
        <v>Breanna Cerasa</v>
      </c>
      <c r="C36" s="51" t="str">
        <v>Australia</v>
      </c>
      <c r="D36" s="52">
        <v>38225</v>
      </c>
      <c r="E36" s="79" t="str">
        <v>Likely 2023</v>
      </c>
      <c r="F36" s="79">
        <v>0</v>
      </c>
      <c r="G36" s="79">
        <v>9.11</v>
      </c>
      <c r="H36" s="79">
        <v>9.15</v>
      </c>
      <c r="I36" s="79">
        <v>4.0000000000000924E-2</v>
      </c>
      <c r="J36" s="79">
        <v>7.77</v>
      </c>
      <c r="K36" s="79">
        <v>0</v>
      </c>
      <c r="L36" s="79" t="str">
        <v>CH</v>
      </c>
      <c r="M36" s="79" t="str">
        <v>8.23 Stergiopoulos</v>
      </c>
      <c r="N36" s="100" t="str">
        <v>7-5</v>
      </c>
      <c r="O36" s="82" t="str">
        <v>NA</v>
      </c>
      <c r="P36" s="81">
        <v>0</v>
      </c>
      <c r="Q36" s="81">
        <v>21.9</v>
      </c>
      <c r="R36" s="79">
        <v>21.9</v>
      </c>
      <c r="S36" s="79">
        <v>-12.749999999999998</v>
      </c>
      <c r="T36" s="51" t="str">
        <v>breanna_cerasa</v>
      </c>
      <c r="U36" s="51" t="str">
        <v>Y</v>
      </c>
      <c r="V36" s="51">
        <v>0</v>
      </c>
    </row>
    <row r="37" spans="2:22" x14ac:dyDescent="0.25">
      <c r="B37" s="51" t="str">
        <v>Darina Kamenoff</v>
      </c>
      <c r="C37" s="51" t="str">
        <v>Australia</v>
      </c>
      <c r="D37" s="52">
        <v>38399</v>
      </c>
      <c r="E37" s="79" t="str">
        <v>Likely 2024</v>
      </c>
      <c r="F37" s="79">
        <v>0</v>
      </c>
      <c r="G37" s="79">
        <v>0</v>
      </c>
      <c r="H37" s="79">
        <v>9.1</v>
      </c>
      <c r="I37" s="79" t="str">
        <v/>
      </c>
      <c r="J37" s="79">
        <v>9.17</v>
      </c>
      <c r="K37" s="79">
        <v>9.14</v>
      </c>
      <c r="L37" s="79" t="str">
        <v>CH</v>
      </c>
      <c r="M37" s="79" t="str">
        <v>9.22 Tan</v>
      </c>
      <c r="N37" s="100" t="str">
        <v>18-13</v>
      </c>
      <c r="O37" s="82" t="str">
        <v>NA</v>
      </c>
      <c r="P37" s="81">
        <v>0</v>
      </c>
      <c r="Q37" s="81">
        <v>0</v>
      </c>
      <c r="R37" s="79">
        <v>19.600000000000001</v>
      </c>
      <c r="S37" s="79">
        <v>-10.500000000000002</v>
      </c>
      <c r="T37" s="51" t="str">
        <v>dashinkkaa</v>
      </c>
      <c r="U37" s="51" t="str">
        <v>Y</v>
      </c>
      <c r="V37" s="51">
        <v>0</v>
      </c>
    </row>
  </sheetData>
  <mergeCells count="7">
    <mergeCell ref="B11:T11"/>
    <mergeCell ref="S2:Y5"/>
    <mergeCell ref="G3:N6"/>
    <mergeCell ref="C6:E9"/>
    <mergeCell ref="G7:N7"/>
    <mergeCell ref="G8:N8"/>
    <mergeCell ref="G9:N9"/>
  </mergeCells>
  <conditionalFormatting sqref="B13:B10000">
    <cfRule type="expression" dxfId="14" priority="6">
      <formula>$E13="Likely 2025"</formula>
    </cfRule>
    <cfRule type="expression" dxfId="13" priority="7">
      <formula>$E13="Likely 2024"</formula>
    </cfRule>
    <cfRule type="expression" dxfId="12" priority="8">
      <formula>$E13="Likely 2023"</formula>
    </cfRule>
    <cfRule type="expression" dxfId="11" priority="9">
      <formula>$E13="Likely past clock"</formula>
    </cfRule>
  </conditionalFormatting>
  <conditionalFormatting sqref="B12:T10000">
    <cfRule type="expression" dxfId="10" priority="10">
      <formula>LEN($B12)&gt;0</formula>
    </cfRule>
  </conditionalFormatting>
  <conditionalFormatting sqref="E12:M10000 E8:S10 O12:S10000">
    <cfRule type="expression" dxfId="9" priority="5">
      <formula>E8=0</formula>
    </cfRule>
  </conditionalFormatting>
  <conditionalFormatting sqref="L13:M500">
    <cfRule type="expression" dxfId="8" priority="1">
      <formula>U13="Y"</formula>
    </cfRule>
  </conditionalFormatting>
  <conditionalFormatting sqref="N12:N32">
    <cfRule type="expression" dxfId="7" priority="3">
      <formula>N12=0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6BCFA3-8E15-4C75-8D75-C0F1B406A89A}">
          <x14:formula1>
            <xm:f>Nations!$B$3:$B$11</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2C8E-CC87-47D6-B15B-EC4D5BB6184E}">
  <sheetPr codeName="Sheet6"/>
  <dimension ref="B1:Y36"/>
  <sheetViews>
    <sheetView showGridLines="0" zoomScale="95" zoomScaleNormal="95" workbookViewId="0">
      <pane ySplit="7" topLeftCell="A8" activePane="bottomLeft" state="frozen"/>
      <selection pane="bottomLeft" activeCell="I2" sqref="I2:L4"/>
    </sheetView>
  </sheetViews>
  <sheetFormatPr defaultColWidth="9.140625" defaultRowHeight="14.25" x14ac:dyDescent="0.25"/>
  <cols>
    <col min="1" max="1" width="3.140625" style="51" customWidth="1"/>
    <col min="2" max="2" width="33.7109375" style="51" bestFit="1" customWidth="1"/>
    <col min="3" max="3" width="12.5703125" style="51" bestFit="1" customWidth="1"/>
    <col min="4" max="4" width="11.28515625" style="52" bestFit="1" customWidth="1"/>
    <col min="5" max="5" width="11.5703125" style="50" bestFit="1" customWidth="1"/>
    <col min="6" max="8" width="7.140625" style="79" bestFit="1" customWidth="1"/>
    <col min="9" max="9" width="11.5703125" style="79" bestFit="1" customWidth="1"/>
    <col min="10" max="10" width="9.7109375" style="79" bestFit="1" customWidth="1"/>
    <col min="11" max="11" width="9.42578125" style="79" bestFit="1" customWidth="1"/>
    <col min="12" max="12" width="19.42578125" style="79" bestFit="1" customWidth="1"/>
    <col min="13" max="13" width="28.42578125" style="79" bestFit="1" customWidth="1"/>
    <col min="14" max="14" width="11.28515625" style="97" bestFit="1" customWidth="1"/>
    <col min="15" max="15" width="12.5703125" style="82" bestFit="1" customWidth="1"/>
    <col min="16" max="17" width="6.85546875" style="81" bestFit="1" customWidth="1"/>
    <col min="18" max="18" width="12.85546875" style="80" bestFit="1" customWidth="1"/>
    <col min="19" max="19" width="26" style="79" bestFit="1" customWidth="1"/>
    <col min="20" max="20" width="21.85546875" style="51" bestFit="1" customWidth="1"/>
    <col min="21" max="21" width="1.85546875" style="51" hidden="1" customWidth="1"/>
    <col min="22" max="22" width="2.7109375" style="51" hidden="1" customWidth="1"/>
    <col min="23" max="16384" width="9.140625" style="51"/>
  </cols>
  <sheetData>
    <row r="1" spans="2:25" ht="14.25" customHeight="1" thickBot="1" x14ac:dyDescent="0.3">
      <c r="F1" s="50"/>
      <c r="G1" s="50"/>
      <c r="H1" s="50"/>
      <c r="I1" s="50"/>
      <c r="J1" s="50"/>
      <c r="K1" s="51"/>
      <c r="L1" s="51"/>
      <c r="M1" s="39"/>
      <c r="N1" s="99"/>
      <c r="O1" s="56"/>
      <c r="P1" s="39"/>
      <c r="Q1" s="39"/>
      <c r="R1" s="59"/>
      <c r="S1" s="112"/>
      <c r="T1" s="112"/>
      <c r="U1" s="112"/>
      <c r="V1" s="112"/>
      <c r="W1" s="112"/>
      <c r="X1" s="112"/>
      <c r="Y1" s="112"/>
    </row>
    <row r="2" spans="2:25" ht="26.25" customHeight="1" x14ac:dyDescent="0.25">
      <c r="D2" s="66"/>
      <c r="E2" s="67"/>
      <c r="F2" s="50"/>
      <c r="G2" s="68"/>
      <c r="H2" s="68"/>
      <c r="I2" s="127" t="s">
        <v>74</v>
      </c>
      <c r="J2" s="128"/>
      <c r="K2" s="128"/>
      <c r="L2" s="129"/>
      <c r="M2" s="69"/>
      <c r="N2" s="101"/>
      <c r="O2" s="56"/>
      <c r="P2" s="39"/>
      <c r="Q2" s="39"/>
      <c r="R2" s="59"/>
      <c r="S2" s="112"/>
      <c r="T2" s="112"/>
      <c r="U2" s="112"/>
      <c r="V2" s="112"/>
      <c r="W2" s="112"/>
      <c r="X2" s="112"/>
      <c r="Y2" s="112"/>
    </row>
    <row r="3" spans="2:25" ht="26.25" customHeight="1" x14ac:dyDescent="0.25">
      <c r="C3" s="70"/>
      <c r="D3" s="66"/>
      <c r="E3" s="67"/>
      <c r="F3" s="67"/>
      <c r="G3" s="68"/>
      <c r="H3" s="68"/>
      <c r="I3" s="130"/>
      <c r="J3" s="131"/>
      <c r="K3" s="131"/>
      <c r="L3" s="132"/>
      <c r="M3" s="69"/>
      <c r="N3" s="101"/>
      <c r="O3" s="56"/>
      <c r="P3" s="39"/>
      <c r="Q3" s="39"/>
      <c r="R3" s="59"/>
      <c r="S3" s="112"/>
      <c r="T3" s="112"/>
      <c r="U3" s="112"/>
      <c r="V3" s="112"/>
      <c r="W3" s="112"/>
      <c r="X3" s="112"/>
      <c r="Y3" s="112"/>
    </row>
    <row r="4" spans="2:25" ht="15" customHeight="1" thickBot="1" x14ac:dyDescent="0.3">
      <c r="F4" s="50"/>
      <c r="G4" s="68"/>
      <c r="H4" s="68"/>
      <c r="I4" s="133"/>
      <c r="J4" s="134"/>
      <c r="K4" s="134"/>
      <c r="L4" s="135"/>
      <c r="M4" s="69"/>
      <c r="N4" s="101"/>
      <c r="O4" s="56"/>
      <c r="P4" s="39"/>
      <c r="Q4" s="39"/>
      <c r="R4" s="59"/>
      <c r="S4" s="112"/>
      <c r="T4" s="112"/>
      <c r="U4" s="112"/>
      <c r="V4" s="112"/>
      <c r="W4" s="112"/>
      <c r="X4" s="112"/>
      <c r="Y4" s="112"/>
    </row>
    <row r="5" spans="2:25" ht="15" customHeight="1" x14ac:dyDescent="0.25">
      <c r="D5" s="70"/>
      <c r="E5" s="70"/>
      <c r="F5" s="50"/>
      <c r="G5" s="68"/>
      <c r="H5" s="68"/>
      <c r="I5" s="68"/>
      <c r="J5" s="68"/>
      <c r="K5" s="69"/>
      <c r="L5" s="69"/>
      <c r="M5" s="69"/>
      <c r="N5" s="101"/>
      <c r="O5" s="56"/>
      <c r="P5" s="39"/>
      <c r="Q5" s="39"/>
      <c r="R5" s="59"/>
      <c r="S5" s="51"/>
    </row>
    <row r="6" spans="2:25" ht="36" customHeight="1" x14ac:dyDescent="0.25">
      <c r="B6" s="110" t="s">
        <v>297</v>
      </c>
      <c r="C6" s="111"/>
      <c r="D6" s="111"/>
      <c r="E6" s="111"/>
      <c r="F6" s="111"/>
      <c r="G6" s="111"/>
      <c r="H6" s="111"/>
      <c r="I6" s="111"/>
      <c r="J6" s="111"/>
      <c r="K6" s="111"/>
      <c r="L6" s="111"/>
      <c r="M6" s="111"/>
      <c r="N6" s="111"/>
      <c r="O6" s="111"/>
      <c r="P6" s="111"/>
      <c r="Q6" s="111"/>
      <c r="R6" s="111"/>
      <c r="S6" s="111"/>
      <c r="T6" s="111"/>
    </row>
    <row r="7" spans="2:25" s="54" customFormat="1" ht="45" x14ac:dyDescent="0.25">
      <c r="B7" s="28" t="str" cm="1">
        <f t="array" ref="B7:V7">Composite[#Headers]</f>
        <v>Player name</v>
      </c>
      <c r="C7" s="28" t="str">
        <v>Nation</v>
      </c>
      <c r="D7" s="29" t="str">
        <v>Birth Date</v>
      </c>
      <c r="E7" s="34" t="str">
        <v>Recruiting Class</v>
      </c>
      <c r="F7" s="34" t="str">
        <v>UTR
6/20</v>
      </c>
      <c r="G7" s="34" t="str">
        <v>UTR
8/22</v>
      </c>
      <c r="H7" s="34" t="str">
        <v>UTR
10/22</v>
      </c>
      <c r="I7" s="34" t="str">
        <v>Change in UTR</v>
      </c>
      <c r="J7" s="34" t="str">
        <v>Doubles</v>
      </c>
      <c r="K7" s="28" t="str">
        <v>3 Month Trend</v>
      </c>
      <c r="L7" s="28" t="str">
        <v>1 Year High
*Within last 2 Months</v>
      </c>
      <c r="M7" s="28" t="str">
        <v>Best UTR Win
**Within last 2 Months</v>
      </c>
      <c r="N7" s="102" t="str">
        <v>12 mo record</v>
      </c>
      <c r="O7" s="58" t="str">
        <v>National</v>
      </c>
      <c r="P7" s="28" t="str">
        <v>WTN
6/20</v>
      </c>
      <c r="Q7" s="28" t="str">
        <v>WTN
8/22</v>
      </c>
      <c r="R7" s="60" t="str">
        <v>WTN
10/22</v>
      </c>
      <c r="S7" s="54" t="str">
        <v>Diff
(UTR-WTN)</v>
      </c>
      <c r="T7" s="54" t="str">
        <v>Instagram</v>
      </c>
      <c r="U7" s="54" t="str">
        <v>*</v>
      </c>
      <c r="V7" s="54" t="str">
        <v>**</v>
      </c>
    </row>
    <row r="8" spans="2:25" x14ac:dyDescent="0.25">
      <c r="B8" s="51" t="str" cm="1">
        <f t="array" ref="B8:V36">IFERROR(_xlfn._xlws.FILTER(Composite[[Player name]:[**]],Composite[Recruiting Class]='Dashboard (by Recruiting Class)'!$I$2),"")</f>
        <v>Luisina Giovannini</v>
      </c>
      <c r="C8" s="51" t="str">
        <v>Argentina</v>
      </c>
      <c r="D8" s="52">
        <v>39029</v>
      </c>
      <c r="E8" s="50" t="str">
        <v>Likely 2025</v>
      </c>
      <c r="F8" s="79">
        <v>10.050000000000001</v>
      </c>
      <c r="G8" s="79">
        <v>10.49</v>
      </c>
      <c r="H8" s="79">
        <v>10.72</v>
      </c>
      <c r="I8" s="79">
        <v>0.23000000000000043</v>
      </c>
      <c r="J8" s="79">
        <v>9.8699999999999992</v>
      </c>
      <c r="K8" s="79">
        <v>10.82</v>
      </c>
      <c r="L8" s="79" t="str">
        <v>CH</v>
      </c>
      <c r="M8" s="79" t="str">
        <v>11.02 Alves</v>
      </c>
      <c r="N8" s="97" t="str">
        <v>24-6</v>
      </c>
      <c r="O8" s="82" t="str">
        <v>NA</v>
      </c>
      <c r="P8" s="81">
        <v>15.7</v>
      </c>
      <c r="Q8" s="81">
        <v>14.5</v>
      </c>
      <c r="R8" s="80">
        <v>11.9</v>
      </c>
      <c r="S8" s="79">
        <v>-1.1799999999999997</v>
      </c>
      <c r="T8" s="51" t="str">
        <v>lulu_giova06</v>
      </c>
      <c r="U8" s="51" t="str">
        <v>Y</v>
      </c>
      <c r="V8" s="51" t="str">
        <v>Y</v>
      </c>
    </row>
    <row r="9" spans="2:25" x14ac:dyDescent="0.25">
      <c r="B9" s="51" t="str">
        <v>Jeline Vandromme</v>
      </c>
      <c r="C9" s="51" t="str">
        <v>Belgium</v>
      </c>
      <c r="D9" s="52">
        <v>39402</v>
      </c>
      <c r="E9" s="50" t="str">
        <v>Likely 2025</v>
      </c>
      <c r="F9" s="79">
        <v>0</v>
      </c>
      <c r="G9" s="79">
        <v>0</v>
      </c>
      <c r="H9" s="79">
        <v>10.72</v>
      </c>
      <c r="I9" s="79" t="str">
        <v/>
      </c>
      <c r="J9" s="79">
        <v>9.75</v>
      </c>
      <c r="K9" s="79">
        <v>10.8</v>
      </c>
      <c r="L9" s="79" t="str">
        <v>CH</v>
      </c>
      <c r="M9" s="79" t="str">
        <v>10.80 Kostovic</v>
      </c>
      <c r="N9" s="97" t="str">
        <v>23-8</v>
      </c>
      <c r="O9" s="82">
        <v>0</v>
      </c>
      <c r="P9" s="81">
        <v>0</v>
      </c>
      <c r="Q9" s="81">
        <v>0</v>
      </c>
      <c r="R9" s="80">
        <v>13.5</v>
      </c>
      <c r="S9" s="79">
        <v>-2.7799999999999994</v>
      </c>
      <c r="T9" s="51" t="str">
        <v>jelinevandromme</v>
      </c>
      <c r="U9" s="51" t="str">
        <v>Y</v>
      </c>
      <c r="V9" s="51" t="str">
        <v>Y</v>
      </c>
    </row>
    <row r="10" spans="2:25" x14ac:dyDescent="0.25">
      <c r="B10" s="51" t="str">
        <v>Iva Ivanova</v>
      </c>
      <c r="C10" s="51" t="str">
        <v>Bulgaria</v>
      </c>
      <c r="D10" s="52">
        <v>38969</v>
      </c>
      <c r="E10" s="50" t="str">
        <v>Likely 2025</v>
      </c>
      <c r="F10" s="79">
        <v>10.54</v>
      </c>
      <c r="G10" s="79">
        <v>10.58</v>
      </c>
      <c r="H10" s="79">
        <v>10.7</v>
      </c>
      <c r="I10" s="79">
        <v>0.11999999999999922</v>
      </c>
      <c r="J10" s="79">
        <v>10.050000000000001</v>
      </c>
      <c r="K10" s="79">
        <v>10.69</v>
      </c>
      <c r="L10" s="79">
        <v>10.75</v>
      </c>
      <c r="M10" s="79" t="str">
        <v>11.43 Jamrichova</v>
      </c>
      <c r="N10" s="97" t="str">
        <v>21-11</v>
      </c>
      <c r="O10" s="82">
        <v>40</v>
      </c>
      <c r="P10" s="81">
        <v>13.6</v>
      </c>
      <c r="Q10" s="81">
        <v>12.2</v>
      </c>
      <c r="R10" s="80">
        <v>12.2</v>
      </c>
      <c r="S10" s="79">
        <v>-1.5</v>
      </c>
      <c r="T10" s="51" t="str">
        <v>ivaivanova123</v>
      </c>
      <c r="U10" s="51" t="str">
        <v>Y</v>
      </c>
      <c r="V10" s="51">
        <v>0</v>
      </c>
    </row>
    <row r="11" spans="2:25" x14ac:dyDescent="0.25">
      <c r="B11" s="51" t="str">
        <v>Rositsa Dencheva</v>
      </c>
      <c r="C11" s="51" t="str">
        <v>Bulgaria</v>
      </c>
      <c r="D11" s="52">
        <v>39151</v>
      </c>
      <c r="E11" s="50" t="str">
        <v>Likely 2025</v>
      </c>
      <c r="F11" s="79">
        <v>10.71</v>
      </c>
      <c r="G11" s="79">
        <v>10.71</v>
      </c>
      <c r="H11" s="79">
        <v>10.68</v>
      </c>
      <c r="I11" s="79">
        <v>-3.0000000000001137E-2</v>
      </c>
      <c r="J11" s="79">
        <v>10.08</v>
      </c>
      <c r="K11" s="79">
        <v>10.7</v>
      </c>
      <c r="L11" s="79">
        <v>10.85</v>
      </c>
      <c r="M11" s="79" t="str">
        <v>10.99 Vargova</v>
      </c>
      <c r="N11" s="97" t="str">
        <v>17-13</v>
      </c>
      <c r="O11" s="82">
        <v>24</v>
      </c>
      <c r="P11" s="81">
        <v>13.2</v>
      </c>
      <c r="Q11" s="81">
        <v>12.1</v>
      </c>
      <c r="R11" s="80">
        <v>11.9</v>
      </c>
      <c r="S11" s="79">
        <v>-1.2200000000000006</v>
      </c>
      <c r="T11" s="51" t="str">
        <v>denchevarosi</v>
      </c>
      <c r="U11" s="51" t="str">
        <v>Y</v>
      </c>
      <c r="V11" s="51">
        <v>0</v>
      </c>
    </row>
    <row r="12" spans="2:25" x14ac:dyDescent="0.25">
      <c r="B12" s="51" t="str">
        <v>Elizara Yaneva</v>
      </c>
      <c r="C12" s="51" t="str">
        <v>Bulgaria</v>
      </c>
      <c r="D12" s="52">
        <v>39162</v>
      </c>
      <c r="E12" s="50" t="str">
        <v>Likely 2025</v>
      </c>
      <c r="F12" s="79">
        <v>10.46</v>
      </c>
      <c r="G12" s="79">
        <v>10.53</v>
      </c>
      <c r="H12" s="79">
        <v>10.67</v>
      </c>
      <c r="I12" s="79">
        <v>0.14000000000000057</v>
      </c>
      <c r="J12" s="79">
        <v>10.17</v>
      </c>
      <c r="K12" s="79">
        <v>10.56</v>
      </c>
      <c r="L12" s="79" t="str">
        <v>CH</v>
      </c>
      <c r="M12" s="79" t="str">
        <v>10.87 Crossley</v>
      </c>
      <c r="N12" s="97" t="str">
        <v>21-9</v>
      </c>
      <c r="O12" s="82">
        <v>41</v>
      </c>
      <c r="P12" s="81">
        <v>13.6</v>
      </c>
      <c r="Q12" s="81">
        <v>12.7</v>
      </c>
      <c r="R12" s="80">
        <v>13.3</v>
      </c>
      <c r="S12" s="79">
        <v>-2.6300000000000008</v>
      </c>
      <c r="T12" s="51" t="str">
        <v>eyanevaa</v>
      </c>
      <c r="U12" s="51" t="str">
        <v>Y</v>
      </c>
      <c r="V12" s="51">
        <v>0</v>
      </c>
    </row>
    <row r="13" spans="2:25" x14ac:dyDescent="0.25">
      <c r="B13" s="51" t="str">
        <v>Tamara Kostic</v>
      </c>
      <c r="C13" s="51" t="str">
        <v>Austria</v>
      </c>
      <c r="D13" s="52">
        <v>38746</v>
      </c>
      <c r="E13" s="50" t="str">
        <v>Likely 2025</v>
      </c>
      <c r="F13" s="79">
        <v>10.6</v>
      </c>
      <c r="G13" s="79">
        <v>10.61</v>
      </c>
      <c r="H13" s="79">
        <v>10.56</v>
      </c>
      <c r="I13" s="79">
        <v>-4.9999999999998934E-2</v>
      </c>
      <c r="J13" s="79">
        <v>9.81</v>
      </c>
      <c r="K13" s="79">
        <v>10.49</v>
      </c>
      <c r="L13" s="79">
        <v>10.61</v>
      </c>
      <c r="M13" s="79" t="str">
        <v>10.84 Joint</v>
      </c>
      <c r="N13" s="97" t="str">
        <v>17-13</v>
      </c>
      <c r="O13" s="82">
        <v>20</v>
      </c>
      <c r="P13" s="81">
        <v>13.1</v>
      </c>
      <c r="Q13" s="81">
        <v>12.3</v>
      </c>
      <c r="R13" s="80">
        <v>12.6</v>
      </c>
      <c r="S13" s="79">
        <v>-2.0399999999999991</v>
      </c>
      <c r="T13" s="51" t="str">
        <v>tamara_kstc</v>
      </c>
      <c r="U13" s="51">
        <v>0</v>
      </c>
      <c r="V13" s="51">
        <v>0</v>
      </c>
    </row>
    <row r="14" spans="2:25" x14ac:dyDescent="0.25">
      <c r="B14" s="51" t="str">
        <v>Ekaterina Perelygina</v>
      </c>
      <c r="C14" s="51" t="str">
        <v>Austria</v>
      </c>
      <c r="D14" s="52">
        <v>38940</v>
      </c>
      <c r="E14" s="50" t="str">
        <v>Likely 2025</v>
      </c>
      <c r="F14" s="79">
        <v>10.28</v>
      </c>
      <c r="G14" s="79">
        <v>10.29</v>
      </c>
      <c r="H14" s="79">
        <v>10.32</v>
      </c>
      <c r="I14" s="79">
        <v>3.0000000000001137E-2</v>
      </c>
      <c r="J14" s="79">
        <v>9.6999999999999993</v>
      </c>
      <c r="K14" s="79">
        <v>10.24</v>
      </c>
      <c r="L14" s="79" t="str">
        <v>CH</v>
      </c>
      <c r="M14" s="79" t="str">
        <v>10.73 Paganetti</v>
      </c>
      <c r="N14" s="97" t="str">
        <v>22-10</v>
      </c>
      <c r="O14" s="82">
        <v>79</v>
      </c>
      <c r="P14" s="81">
        <v>16.5</v>
      </c>
      <c r="Q14" s="81">
        <v>14.9</v>
      </c>
      <c r="R14" s="80">
        <v>15.3</v>
      </c>
      <c r="S14" s="79">
        <v>-4.9800000000000004</v>
      </c>
      <c r="T14" s="51" t="str">
        <v>kate_perl</v>
      </c>
      <c r="U14" s="51" t="str">
        <v>Y</v>
      </c>
      <c r="V14" s="51">
        <v>0</v>
      </c>
    </row>
    <row r="15" spans="2:25" x14ac:dyDescent="0.25">
      <c r="B15" s="51" t="str">
        <v>Alexandra Zimmer</v>
      </c>
      <c r="C15" s="51" t="str">
        <v>Austria</v>
      </c>
      <c r="D15" s="52">
        <v>38865</v>
      </c>
      <c r="E15" s="50" t="str">
        <v>Likely 2025</v>
      </c>
      <c r="F15" s="79">
        <v>10</v>
      </c>
      <c r="G15" s="79">
        <v>10.039999999999999</v>
      </c>
      <c r="H15" s="79">
        <v>9.98</v>
      </c>
      <c r="I15" s="79">
        <v>-5.9999999999998721E-2</v>
      </c>
      <c r="J15" s="79">
        <v>9.42</v>
      </c>
      <c r="K15" s="79">
        <v>9.93</v>
      </c>
      <c r="L15" s="79">
        <v>10.050000000000001</v>
      </c>
      <c r="M15" s="79" t="str">
        <v>10.13 Zeltina</v>
      </c>
      <c r="N15" s="97" t="str">
        <v>18-14</v>
      </c>
      <c r="O15" s="82">
        <v>70</v>
      </c>
      <c r="P15" s="81">
        <v>17.600000000000001</v>
      </c>
      <c r="Q15" s="81">
        <v>17.100000000000001</v>
      </c>
      <c r="R15" s="80">
        <v>17.3</v>
      </c>
      <c r="S15" s="79">
        <v>-7.32</v>
      </c>
      <c r="T15" s="51" t="str">
        <v>nuni.zimmer</v>
      </c>
      <c r="U15" s="51">
        <v>0</v>
      </c>
      <c r="V15" s="51">
        <v>0</v>
      </c>
    </row>
    <row r="16" spans="2:25" x14ac:dyDescent="0.25">
      <c r="B16" s="51" t="str">
        <v>Jana Stojanova</v>
      </c>
      <c r="C16" s="51" t="str">
        <v>Bulgaria</v>
      </c>
      <c r="D16" s="52">
        <v>38410</v>
      </c>
      <c r="E16" s="50" t="str">
        <v>Likely 2025</v>
      </c>
      <c r="F16" s="79">
        <v>9.6999999999999993</v>
      </c>
      <c r="G16" s="79">
        <v>10.029999999999999</v>
      </c>
      <c r="H16" s="79">
        <v>9.9700000000000006</v>
      </c>
      <c r="I16" s="79">
        <v>-5.9999999999998721E-2</v>
      </c>
      <c r="J16" s="79">
        <v>9.69</v>
      </c>
      <c r="K16" s="79">
        <v>9.9499999999999993</v>
      </c>
      <c r="L16" s="79">
        <v>10.06</v>
      </c>
      <c r="M16" s="79" t="str">
        <v>10.56 Tucakovic</v>
      </c>
      <c r="N16" s="97" t="str">
        <v>19-11</v>
      </c>
      <c r="O16" s="82">
        <v>4</v>
      </c>
      <c r="P16" s="81">
        <v>18.100000000000001</v>
      </c>
      <c r="Q16" s="81">
        <v>16.7</v>
      </c>
      <c r="R16" s="80">
        <v>17.3</v>
      </c>
      <c r="S16" s="79">
        <v>-7.33</v>
      </c>
      <c r="T16" s="51" t="str">
        <v>jana_stojanova</v>
      </c>
      <c r="U16" s="51" t="str">
        <v>Y</v>
      </c>
      <c r="V16" s="51">
        <v>0</v>
      </c>
    </row>
    <row r="17" spans="2:22" x14ac:dyDescent="0.25">
      <c r="B17" s="51" t="str">
        <v>Lidia Encheva</v>
      </c>
      <c r="C17" s="51" t="str">
        <v>Bulgaria</v>
      </c>
      <c r="D17" s="52">
        <v>38928</v>
      </c>
      <c r="E17" s="50" t="str">
        <v>Likely 2025</v>
      </c>
      <c r="F17" s="79">
        <v>9.83</v>
      </c>
      <c r="G17" s="79">
        <v>9.74</v>
      </c>
      <c r="H17" s="79">
        <v>9.92</v>
      </c>
      <c r="I17" s="79">
        <v>0.17999999999999972</v>
      </c>
      <c r="J17" s="79">
        <v>9.16</v>
      </c>
      <c r="K17" s="79">
        <v>0</v>
      </c>
      <c r="L17" s="79" t="str">
        <v>CH</v>
      </c>
      <c r="M17" s="79" t="str">
        <v>10.59 Iliev</v>
      </c>
      <c r="N17" s="97" t="str">
        <v>19-11</v>
      </c>
      <c r="O17" s="82">
        <v>1</v>
      </c>
      <c r="P17" s="81">
        <v>19.100000000000001</v>
      </c>
      <c r="Q17" s="81">
        <v>17.7</v>
      </c>
      <c r="R17" s="80">
        <v>17.8</v>
      </c>
      <c r="S17" s="79">
        <v>-7.8800000000000008</v>
      </c>
      <c r="T17" s="51" t="str">
        <v>lidia.encheva</v>
      </c>
      <c r="U17" s="51" t="str">
        <v>Y</v>
      </c>
      <c r="V17" s="51">
        <v>0</v>
      </c>
    </row>
    <row r="18" spans="2:22" x14ac:dyDescent="0.25">
      <c r="B18" s="51" t="str">
        <v>Yoana Konstantinova</v>
      </c>
      <c r="C18" s="51" t="str">
        <v>Bulgaria</v>
      </c>
      <c r="D18" s="52">
        <v>39234</v>
      </c>
      <c r="E18" s="50" t="str">
        <v>Likely 2025</v>
      </c>
      <c r="F18" s="79">
        <v>10.07</v>
      </c>
      <c r="G18" s="79">
        <v>9.92</v>
      </c>
      <c r="H18" s="79">
        <v>9.91</v>
      </c>
      <c r="I18" s="79">
        <v>-9.9999999999997868E-3</v>
      </c>
      <c r="J18" s="79">
        <v>9.99</v>
      </c>
      <c r="K18" s="79">
        <v>9.8800000000000008</v>
      </c>
      <c r="L18" s="79">
        <v>9.9700000000000006</v>
      </c>
      <c r="M18" s="79" t="str">
        <v>10.50 Urbanova</v>
      </c>
      <c r="N18" s="97" t="str">
        <v>12-18</v>
      </c>
      <c r="O18" s="82">
        <v>15</v>
      </c>
      <c r="P18" s="81">
        <v>15</v>
      </c>
      <c r="Q18" s="81">
        <v>15.5</v>
      </c>
      <c r="R18" s="80">
        <v>16</v>
      </c>
      <c r="S18" s="79">
        <v>-6.09</v>
      </c>
      <c r="T18" s="51" t="str">
        <v>yoana_konstantinova</v>
      </c>
      <c r="U18" s="51" t="str">
        <v>Y</v>
      </c>
      <c r="V18" s="51">
        <v>0</v>
      </c>
    </row>
    <row r="19" spans="2:22" x14ac:dyDescent="0.25">
      <c r="B19" s="51" t="str">
        <v>Lourdes Ayala</v>
      </c>
      <c r="C19" s="51" t="str">
        <v>Argentina</v>
      </c>
      <c r="D19" s="52">
        <v>38886</v>
      </c>
      <c r="E19" s="50" t="str">
        <v>Likely 2025</v>
      </c>
      <c r="F19" s="79">
        <v>9.84</v>
      </c>
      <c r="G19" s="79">
        <v>9.73</v>
      </c>
      <c r="H19" s="79">
        <v>9.81</v>
      </c>
      <c r="I19" s="79">
        <v>8.0000000000000071E-2</v>
      </c>
      <c r="J19" s="79">
        <v>9.7100000000000009</v>
      </c>
      <c r="K19" s="79">
        <v>9.86</v>
      </c>
      <c r="L19" s="79">
        <v>9.92</v>
      </c>
      <c r="M19" s="79" t="str">
        <v>10.30 Flores</v>
      </c>
      <c r="N19" s="97" t="str">
        <v>12-18</v>
      </c>
      <c r="O19" s="82" t="str">
        <v>NA</v>
      </c>
      <c r="P19" s="81">
        <v>15.2</v>
      </c>
      <c r="Q19" s="81">
        <v>14.8</v>
      </c>
      <c r="R19" s="80">
        <v>14.9</v>
      </c>
      <c r="S19" s="79">
        <v>-5.09</v>
      </c>
      <c r="T19" s="51" t="str">
        <v>lourdes__ayala</v>
      </c>
      <c r="U19" s="51">
        <v>0</v>
      </c>
      <c r="V19" s="51">
        <v>0</v>
      </c>
    </row>
    <row r="20" spans="2:22" x14ac:dyDescent="0.25">
      <c r="B20" s="51" t="str">
        <v>Alana Subasic</v>
      </c>
      <c r="C20" s="51" t="str">
        <v>Australia</v>
      </c>
      <c r="D20" s="52">
        <v>39152</v>
      </c>
      <c r="E20" s="50" t="str">
        <v>Likely 2025</v>
      </c>
      <c r="F20" s="79">
        <v>9.4600000000000009</v>
      </c>
      <c r="G20" s="79">
        <v>9.66</v>
      </c>
      <c r="H20" s="79">
        <v>9.7100000000000009</v>
      </c>
      <c r="I20" s="79">
        <v>5.0000000000000711E-2</v>
      </c>
      <c r="J20" s="79">
        <v>9.4600000000000009</v>
      </c>
      <c r="K20" s="79">
        <v>0</v>
      </c>
      <c r="L20" s="79" t="str">
        <v>CH</v>
      </c>
      <c r="M20" s="79" t="str">
        <v>9.86 Sucha</v>
      </c>
      <c r="N20" s="97" t="str">
        <v>20-10</v>
      </c>
      <c r="O20" s="82" t="str">
        <v>NA</v>
      </c>
      <c r="P20" s="81">
        <v>19.899999999999999</v>
      </c>
      <c r="Q20" s="81">
        <v>18.100000000000001</v>
      </c>
      <c r="R20" s="80">
        <v>18.100000000000001</v>
      </c>
      <c r="S20" s="79">
        <v>-8.39</v>
      </c>
      <c r="T20" s="51" t="str">
        <v>alana_subasicpriv</v>
      </c>
      <c r="U20" s="51" t="str">
        <v>Y</v>
      </c>
      <c r="V20" s="51">
        <v>0</v>
      </c>
    </row>
    <row r="21" spans="2:22" x14ac:dyDescent="0.25">
      <c r="B21" s="51" t="str">
        <v>Josefina Estevez</v>
      </c>
      <c r="C21" s="51" t="str">
        <v>Argentina</v>
      </c>
      <c r="D21" s="52">
        <v>39083</v>
      </c>
      <c r="E21" s="50" t="str">
        <v>Likely 2025</v>
      </c>
      <c r="F21" s="79">
        <v>0</v>
      </c>
      <c r="G21" s="79">
        <v>0</v>
      </c>
      <c r="H21" s="79">
        <v>9.61</v>
      </c>
      <c r="I21" s="79" t="str">
        <v/>
      </c>
      <c r="J21" s="79">
        <v>8.69</v>
      </c>
      <c r="K21" s="79">
        <v>9.4499999999999993</v>
      </c>
      <c r="L21" s="79">
        <v>9.65</v>
      </c>
      <c r="M21" s="79" t="str">
        <v>9.57 Blatter</v>
      </c>
      <c r="N21" s="97" t="str">
        <v>22-8</v>
      </c>
      <c r="O21" s="82" t="str">
        <v>NA</v>
      </c>
      <c r="P21" s="81">
        <v>0</v>
      </c>
      <c r="Q21" s="81">
        <v>0</v>
      </c>
      <c r="R21" s="80">
        <v>16.5</v>
      </c>
      <c r="S21" s="79">
        <v>-6.8900000000000006</v>
      </c>
      <c r="T21" s="51" t="str">
        <v>josefinaa_estevez</v>
      </c>
      <c r="U21" s="51">
        <v>0</v>
      </c>
      <c r="V21" s="51">
        <v>0</v>
      </c>
    </row>
    <row r="22" spans="2:22" x14ac:dyDescent="0.25">
      <c r="B22" s="51" t="str">
        <v>Lily Taylor</v>
      </c>
      <c r="C22" s="51" t="str">
        <v>Australia</v>
      </c>
      <c r="D22" s="52">
        <v>38962</v>
      </c>
      <c r="E22" s="50" t="str">
        <v>Likely 2025</v>
      </c>
      <c r="F22" s="79">
        <v>9.6300000000000008</v>
      </c>
      <c r="G22" s="79">
        <v>9.61</v>
      </c>
      <c r="H22" s="79">
        <v>9.57</v>
      </c>
      <c r="I22" s="79">
        <v>-3.9999999999999147E-2</v>
      </c>
      <c r="J22" s="79">
        <v>9.7899999999999991</v>
      </c>
      <c r="K22" s="79">
        <v>9.6199999999999992</v>
      </c>
      <c r="L22" s="79">
        <v>10.029999999999999</v>
      </c>
      <c r="M22" s="79" t="str">
        <v>10.69 Kerswell</v>
      </c>
      <c r="N22" s="97" t="str">
        <v>15-15</v>
      </c>
      <c r="O22" s="82" t="str">
        <v>NA</v>
      </c>
      <c r="P22" s="81">
        <v>18.3</v>
      </c>
      <c r="Q22" s="81">
        <v>16.899999999999999</v>
      </c>
      <c r="R22" s="80">
        <v>17.600000000000001</v>
      </c>
      <c r="S22" s="79">
        <v>-8.0300000000000011</v>
      </c>
      <c r="T22" s="51" t="str">
        <v>lilytorotaylor</v>
      </c>
      <c r="U22" s="51">
        <v>0</v>
      </c>
      <c r="V22" s="51">
        <v>0</v>
      </c>
    </row>
    <row r="23" spans="2:22" x14ac:dyDescent="0.25">
      <c r="B23" s="51" t="str">
        <v>Carolina Bohrer Martins</v>
      </c>
      <c r="C23" s="51" t="str">
        <v>Brazil</v>
      </c>
      <c r="D23" s="52">
        <v>39340</v>
      </c>
      <c r="E23" s="50" t="str">
        <v>Likely 2025</v>
      </c>
      <c r="F23" s="79">
        <v>0</v>
      </c>
      <c r="G23" s="79">
        <v>0</v>
      </c>
      <c r="H23" s="79">
        <v>9.52</v>
      </c>
      <c r="I23" s="79" t="str">
        <v/>
      </c>
      <c r="J23" s="79">
        <v>9.11</v>
      </c>
      <c r="K23" s="79">
        <v>9.56</v>
      </c>
      <c r="L23" s="79" t="str">
        <v>CH</v>
      </c>
      <c r="M23" s="79" t="str">
        <v>9.80 Lee</v>
      </c>
      <c r="N23" s="97" t="str">
        <v>19-16</v>
      </c>
      <c r="O23" s="82">
        <v>10</v>
      </c>
      <c r="P23" s="81">
        <v>0</v>
      </c>
      <c r="Q23" s="81">
        <v>0</v>
      </c>
      <c r="R23" s="80">
        <v>15.9</v>
      </c>
      <c r="S23" s="79">
        <v>-6.3800000000000008</v>
      </c>
      <c r="T23" s="51" t="str">
        <v>carolina_bohrer_martins</v>
      </c>
      <c r="U23" s="51" t="str">
        <v>Y</v>
      </c>
      <c r="V23" s="51">
        <v>0</v>
      </c>
    </row>
    <row r="24" spans="2:22" x14ac:dyDescent="0.25">
      <c r="B24" s="51" t="str">
        <v>Lauren Seye</v>
      </c>
      <c r="C24" s="51" t="str">
        <v>Belgium</v>
      </c>
      <c r="D24" s="52">
        <v>39119</v>
      </c>
      <c r="E24" s="50" t="str">
        <v>Likely 2025</v>
      </c>
      <c r="F24" s="79">
        <v>0</v>
      </c>
      <c r="G24" s="79">
        <v>0</v>
      </c>
      <c r="H24" s="79">
        <v>9.4700000000000006</v>
      </c>
      <c r="I24" s="79" t="str">
        <v/>
      </c>
      <c r="J24" s="79">
        <v>8.91</v>
      </c>
      <c r="K24" s="79">
        <v>9.43</v>
      </c>
      <c r="L24" s="79" t="str">
        <v>CH</v>
      </c>
      <c r="M24" s="79" t="str">
        <v>9.80 De Schutter</v>
      </c>
      <c r="N24" s="97" t="str">
        <v>22-9</v>
      </c>
      <c r="O24" s="82">
        <v>84</v>
      </c>
      <c r="P24" s="81">
        <v>0</v>
      </c>
      <c r="Q24" s="81">
        <v>0</v>
      </c>
      <c r="R24" s="80">
        <v>19.399999999999999</v>
      </c>
      <c r="S24" s="79">
        <v>-9.9299999999999979</v>
      </c>
      <c r="T24" s="51" t="str">
        <v>lauren_seye</v>
      </c>
      <c r="U24" s="51" t="str">
        <v>Y</v>
      </c>
      <c r="V24" s="51">
        <v>0</v>
      </c>
    </row>
    <row r="25" spans="2:22" x14ac:dyDescent="0.25">
      <c r="B25" s="51" t="str">
        <v>Carla Markus</v>
      </c>
      <c r="C25" s="51" t="str">
        <v>Argentina</v>
      </c>
      <c r="D25" s="52">
        <v>38835</v>
      </c>
      <c r="E25" s="50" t="str">
        <v>Likely 2025</v>
      </c>
      <c r="F25" s="79">
        <v>9.14</v>
      </c>
      <c r="G25" s="79">
        <v>9.18</v>
      </c>
      <c r="H25" s="79">
        <v>9.44</v>
      </c>
      <c r="I25" s="79">
        <v>0.25999999999999979</v>
      </c>
      <c r="J25" s="79">
        <v>9.08</v>
      </c>
      <c r="K25" s="79">
        <v>9.57</v>
      </c>
      <c r="L25" s="79" t="str">
        <v>CH</v>
      </c>
      <c r="M25" s="79" t="str">
        <v>9.74 Torres Murcia</v>
      </c>
      <c r="N25" s="97" t="str">
        <v>16-14</v>
      </c>
      <c r="O25" s="82" t="str">
        <v>NA</v>
      </c>
      <c r="P25" s="81">
        <v>19.100000000000001</v>
      </c>
      <c r="Q25" s="81">
        <v>18.5</v>
      </c>
      <c r="R25" s="80">
        <v>17.100000000000001</v>
      </c>
      <c r="S25" s="79">
        <v>-7.6600000000000019</v>
      </c>
      <c r="T25" s="51" t="str">
        <v>carlamarkus_</v>
      </c>
      <c r="U25" s="51" t="str">
        <v>Y</v>
      </c>
      <c r="V25" s="51" t="str">
        <v>Y</v>
      </c>
    </row>
    <row r="26" spans="2:22" x14ac:dyDescent="0.25">
      <c r="B26" s="51" t="str">
        <v>Ava Schueller</v>
      </c>
      <c r="C26" s="51" t="str">
        <v>Austria</v>
      </c>
      <c r="D26" s="52">
        <v>38808</v>
      </c>
      <c r="E26" s="50" t="str">
        <v>Likely 2025</v>
      </c>
      <c r="F26" s="79">
        <v>9.02</v>
      </c>
      <c r="G26" s="79">
        <v>9.3699999999999992</v>
      </c>
      <c r="H26" s="79">
        <v>9.4</v>
      </c>
      <c r="I26" s="79">
        <v>3.0000000000001137E-2</v>
      </c>
      <c r="J26" s="79">
        <v>8.4600000000000009</v>
      </c>
      <c r="K26" s="79">
        <v>9.36</v>
      </c>
      <c r="L26" s="79">
        <v>9.51</v>
      </c>
      <c r="M26" s="79" t="str">
        <v>9.56 Baniak</v>
      </c>
      <c r="N26" s="97" t="str">
        <v>5-8</v>
      </c>
      <c r="O26" s="82">
        <v>45</v>
      </c>
      <c r="P26" s="81">
        <v>24.3</v>
      </c>
      <c r="Q26" s="81">
        <v>21.9</v>
      </c>
      <c r="R26" s="80">
        <v>21.9</v>
      </c>
      <c r="S26" s="79">
        <v>-12.499999999999998</v>
      </c>
      <c r="T26" s="51" t="str">
        <v>ava.schueller</v>
      </c>
      <c r="U26" s="51" t="str">
        <v>Y</v>
      </c>
      <c r="V26" s="51">
        <v>0</v>
      </c>
    </row>
    <row r="27" spans="2:22" x14ac:dyDescent="0.25">
      <c r="B27" s="51" t="str">
        <v>Lana Petkovic</v>
      </c>
      <c r="C27" s="51" t="str">
        <v>Bosnia</v>
      </c>
      <c r="D27" s="52">
        <v>39297</v>
      </c>
      <c r="E27" s="50" t="str">
        <v>Likely 2025</v>
      </c>
      <c r="F27" s="79">
        <v>0</v>
      </c>
      <c r="G27" s="79">
        <v>0</v>
      </c>
      <c r="H27" s="79">
        <v>9.3699999999999992</v>
      </c>
      <c r="I27" s="79" t="str">
        <v/>
      </c>
      <c r="J27" s="79">
        <v>8.9700000000000006</v>
      </c>
      <c r="K27" s="79">
        <v>9.32</v>
      </c>
      <c r="L27" s="79" t="str">
        <v>CH</v>
      </c>
      <c r="M27" s="79" t="str">
        <v>10.02 Stojanovski</v>
      </c>
      <c r="N27" s="97" t="str">
        <v>18-12</v>
      </c>
      <c r="O27" s="82" t="str">
        <v>NA</v>
      </c>
      <c r="P27" s="81">
        <v>0</v>
      </c>
      <c r="Q27" s="81">
        <v>0</v>
      </c>
      <c r="R27" s="80">
        <v>20.8</v>
      </c>
      <c r="S27" s="79">
        <v>-11.430000000000001</v>
      </c>
      <c r="T27" s="51" t="str">
        <v>_lanapetkovic</v>
      </c>
      <c r="U27" s="51" t="str">
        <v>Y</v>
      </c>
      <c r="V27" s="51" t="str">
        <v>Y</v>
      </c>
    </row>
    <row r="28" spans="2:22" x14ac:dyDescent="0.25">
      <c r="B28" s="51" t="str">
        <v>Gabrielle Villegas</v>
      </c>
      <c r="C28" s="51" t="str">
        <v>Australia</v>
      </c>
      <c r="D28" s="52">
        <v>39235</v>
      </c>
      <c r="E28" s="50" t="str">
        <v>Likely 2025</v>
      </c>
      <c r="F28" s="79">
        <v>9.3699999999999992</v>
      </c>
      <c r="G28" s="79">
        <v>9.31</v>
      </c>
      <c r="H28" s="79">
        <v>9.34</v>
      </c>
      <c r="I28" s="79">
        <v>2.9999999999999361E-2</v>
      </c>
      <c r="J28" s="79">
        <v>9.11</v>
      </c>
      <c r="K28" s="79">
        <v>9.25</v>
      </c>
      <c r="L28" s="79">
        <v>9.39</v>
      </c>
      <c r="M28" s="79" t="str">
        <v>10.25 Ueda</v>
      </c>
      <c r="N28" s="97" t="str">
        <v>22-11</v>
      </c>
      <c r="O28" s="82" t="str">
        <v>NA</v>
      </c>
      <c r="P28" s="81">
        <v>19.3</v>
      </c>
      <c r="Q28" s="81">
        <v>18.5</v>
      </c>
      <c r="R28" s="80">
        <v>19.100000000000001</v>
      </c>
      <c r="S28" s="79">
        <v>-9.7600000000000016</v>
      </c>
      <c r="T28" s="51">
        <v>0</v>
      </c>
      <c r="U28" s="51">
        <v>0</v>
      </c>
      <c r="V28" s="51">
        <v>0</v>
      </c>
    </row>
    <row r="29" spans="2:22" x14ac:dyDescent="0.25">
      <c r="B29" s="51" t="str">
        <v>Audrey Aulia</v>
      </c>
      <c r="C29" s="51" t="str">
        <v>Australia</v>
      </c>
      <c r="D29" s="52">
        <v>39310</v>
      </c>
      <c r="E29" s="50" t="str">
        <v>Likely 2025</v>
      </c>
      <c r="F29" s="79">
        <v>0</v>
      </c>
      <c r="G29" s="79">
        <v>0</v>
      </c>
      <c r="H29" s="79">
        <v>9.27</v>
      </c>
      <c r="I29" s="79" t="str">
        <v/>
      </c>
      <c r="J29" s="79">
        <v>9.1</v>
      </c>
      <c r="K29" s="79">
        <v>9.41</v>
      </c>
      <c r="L29" s="79" t="str">
        <v>CH</v>
      </c>
      <c r="M29" s="79" t="str">
        <v>9.38 Hosonuma</v>
      </c>
      <c r="N29" s="97" t="str">
        <v>20-12</v>
      </c>
      <c r="O29" s="82" t="str">
        <v>NA</v>
      </c>
      <c r="P29" s="81">
        <v>0</v>
      </c>
      <c r="Q29" s="81">
        <v>0</v>
      </c>
      <c r="R29" s="80">
        <v>19</v>
      </c>
      <c r="S29" s="79">
        <v>-9.73</v>
      </c>
      <c r="T29" s="51" t="str">
        <v>_audreyaulia_</v>
      </c>
      <c r="U29" s="51" t="str">
        <v>Y</v>
      </c>
      <c r="V29" s="51">
        <v>0</v>
      </c>
    </row>
    <row r="30" spans="2:22" x14ac:dyDescent="0.25">
      <c r="B30" s="51" t="str">
        <v>Isabella Crossman</v>
      </c>
      <c r="C30" s="51" t="str">
        <v>Australia</v>
      </c>
      <c r="D30" s="52">
        <v>39054</v>
      </c>
      <c r="E30" s="50" t="str">
        <v>Likely 2025</v>
      </c>
      <c r="F30" s="79">
        <v>0</v>
      </c>
      <c r="G30" s="79">
        <v>0</v>
      </c>
      <c r="H30" s="79">
        <v>9.26</v>
      </c>
      <c r="I30" s="79" t="str">
        <v/>
      </c>
      <c r="J30" s="79">
        <v>9.24</v>
      </c>
      <c r="K30" s="79">
        <v>9.39</v>
      </c>
      <c r="L30" s="79">
        <v>9.2799999999999994</v>
      </c>
      <c r="M30" s="79" t="str">
        <v>9.35 Yan</v>
      </c>
      <c r="N30" s="97" t="str">
        <v>17-12</v>
      </c>
      <c r="O30" s="82" t="str">
        <v>NA</v>
      </c>
      <c r="P30" s="81">
        <v>0</v>
      </c>
      <c r="Q30" s="81">
        <v>0</v>
      </c>
      <c r="R30" s="80">
        <v>19.5</v>
      </c>
      <c r="S30" s="79">
        <v>-10.24</v>
      </c>
      <c r="T30" s="51" t="str">
        <v>isabella_crossman</v>
      </c>
      <c r="U30" s="51" t="str">
        <v>Y</v>
      </c>
      <c r="V30" s="51">
        <v>0</v>
      </c>
    </row>
    <row r="31" spans="2:22" x14ac:dyDescent="0.25">
      <c r="B31" s="51" t="str">
        <v>Eugenia Ceinos</v>
      </c>
      <c r="C31" s="51" t="str">
        <v>Argentina</v>
      </c>
      <c r="D31" s="52">
        <v>38817</v>
      </c>
      <c r="E31" s="50" t="str">
        <v>Likely 2025</v>
      </c>
      <c r="F31" s="79">
        <v>9.1300000000000008</v>
      </c>
      <c r="G31" s="79">
        <v>9.16</v>
      </c>
      <c r="H31" s="79">
        <v>9.25</v>
      </c>
      <c r="I31" s="79">
        <v>8.9999999999999858E-2</v>
      </c>
      <c r="J31" s="79">
        <v>9.27</v>
      </c>
      <c r="K31" s="79">
        <v>9.18</v>
      </c>
      <c r="L31" s="79" t="str">
        <v>CH</v>
      </c>
      <c r="M31" s="79" t="str">
        <v>9.64 Garcia Astudillo</v>
      </c>
      <c r="N31" s="97" t="str">
        <v>14-16</v>
      </c>
      <c r="O31" s="82" t="str">
        <v>NA</v>
      </c>
      <c r="P31" s="81">
        <v>19.600000000000001</v>
      </c>
      <c r="Q31" s="81">
        <v>18.5</v>
      </c>
      <c r="R31" s="80">
        <v>18.399999999999999</v>
      </c>
      <c r="S31" s="79">
        <v>-9.1499999999999986</v>
      </c>
      <c r="T31" s="51">
        <v>0</v>
      </c>
      <c r="U31" s="51" t="str">
        <v>Y</v>
      </c>
      <c r="V31" s="51">
        <v>0</v>
      </c>
    </row>
    <row r="32" spans="2:22" x14ac:dyDescent="0.25">
      <c r="B32" s="51" t="str">
        <v>Eva Busaad</v>
      </c>
      <c r="C32" s="51" t="str">
        <v>Bulgaria</v>
      </c>
      <c r="D32" s="52">
        <v>38368</v>
      </c>
      <c r="E32" s="50" t="str">
        <v>Likely 2025</v>
      </c>
      <c r="F32" s="79">
        <v>0</v>
      </c>
      <c r="G32" s="79">
        <v>9.35</v>
      </c>
      <c r="H32" s="79">
        <v>9.24</v>
      </c>
      <c r="I32" s="79">
        <v>-0.10999999999999943</v>
      </c>
      <c r="J32" s="79">
        <v>8.74</v>
      </c>
      <c r="K32" s="79">
        <v>9.11</v>
      </c>
      <c r="L32" s="79">
        <v>9.44</v>
      </c>
      <c r="M32" s="79" t="str">
        <v>9.66 Pavkova</v>
      </c>
      <c r="N32" s="97" t="str">
        <v>4-21</v>
      </c>
      <c r="O32" s="82" t="str">
        <v>NA</v>
      </c>
      <c r="P32" s="81">
        <v>0</v>
      </c>
      <c r="Q32" s="81">
        <v>21.3</v>
      </c>
      <c r="R32" s="80">
        <v>21.3</v>
      </c>
      <c r="S32" s="79">
        <v>-12.06</v>
      </c>
      <c r="T32" s="51" t="str">
        <v>evabusaad</v>
      </c>
      <c r="U32" s="51" t="str">
        <v>Y</v>
      </c>
      <c r="V32" s="51">
        <v>0</v>
      </c>
    </row>
    <row r="33" spans="2:22" x14ac:dyDescent="0.25">
      <c r="B33" s="51" t="str">
        <v>Gabby Gregg</v>
      </c>
      <c r="C33" s="51" t="str">
        <v>Australia</v>
      </c>
      <c r="D33" s="52">
        <v>39135</v>
      </c>
      <c r="E33" s="50" t="str">
        <v>Likely 2025</v>
      </c>
      <c r="F33" s="79">
        <v>9.3699999999999992</v>
      </c>
      <c r="G33" s="79">
        <v>9.35</v>
      </c>
      <c r="H33" s="79">
        <v>9.23</v>
      </c>
      <c r="I33" s="79">
        <v>-0.11999999999999922</v>
      </c>
      <c r="J33" s="79">
        <v>8.64</v>
      </c>
      <c r="K33" s="79">
        <v>9.07</v>
      </c>
      <c r="L33" s="79">
        <v>9.3699999999999992</v>
      </c>
      <c r="M33" s="79" t="str">
        <v>10.22 Pace</v>
      </c>
      <c r="N33" s="97" t="str">
        <v>19-12</v>
      </c>
      <c r="O33" s="82" t="str">
        <v>NA</v>
      </c>
      <c r="P33" s="81">
        <v>22.8</v>
      </c>
      <c r="Q33" s="81">
        <v>21.1</v>
      </c>
      <c r="R33" s="80">
        <v>20.9</v>
      </c>
      <c r="S33" s="79">
        <v>-11.669999999999998</v>
      </c>
      <c r="T33" s="51" t="str">
        <v>gigi_tennis</v>
      </c>
      <c r="U33" s="51">
        <v>0</v>
      </c>
      <c r="V33" s="51">
        <v>0</v>
      </c>
    </row>
    <row r="34" spans="2:22" x14ac:dyDescent="0.25">
      <c r="B34" s="51" t="str">
        <v>Kristina Tai</v>
      </c>
      <c r="C34" s="51" t="str">
        <v>Australia</v>
      </c>
      <c r="D34" s="52">
        <v>39118</v>
      </c>
      <c r="E34" s="50" t="str">
        <v>Likely 2025</v>
      </c>
      <c r="F34" s="79">
        <v>0</v>
      </c>
      <c r="G34" s="79">
        <v>0</v>
      </c>
      <c r="H34" s="79">
        <v>9.16</v>
      </c>
      <c r="I34" s="79" t="str">
        <v/>
      </c>
      <c r="J34" s="79">
        <v>9.1999999999999993</v>
      </c>
      <c r="K34" s="79">
        <v>9.1999999999999993</v>
      </c>
      <c r="L34" s="79" t="str">
        <v>CH</v>
      </c>
      <c r="M34" s="79" t="str">
        <v>9.34 Villegas</v>
      </c>
      <c r="N34" s="97" t="str">
        <v>19-11</v>
      </c>
      <c r="O34" s="82" t="str">
        <v>NA</v>
      </c>
      <c r="P34" s="81">
        <v>0</v>
      </c>
      <c r="Q34" s="81">
        <v>0</v>
      </c>
      <c r="R34" s="80">
        <v>20.100000000000001</v>
      </c>
      <c r="S34" s="79">
        <v>-10.940000000000001</v>
      </c>
      <c r="T34" s="51" t="str">
        <v>kristinatai_</v>
      </c>
      <c r="U34" s="51" t="str">
        <v>Y</v>
      </c>
      <c r="V34" s="51">
        <v>0</v>
      </c>
    </row>
    <row r="35" spans="2:22" x14ac:dyDescent="0.25">
      <c r="B35" s="51" t="str">
        <v>Yoanna Radulova</v>
      </c>
      <c r="C35" s="51" t="str">
        <v>Bulgaria</v>
      </c>
      <c r="D35" s="52">
        <v>38514</v>
      </c>
      <c r="E35" s="50" t="str">
        <v>Likely 2025</v>
      </c>
      <c r="F35" s="79">
        <v>0</v>
      </c>
      <c r="G35" s="79">
        <v>9.15</v>
      </c>
      <c r="H35" s="79">
        <v>9.06</v>
      </c>
      <c r="I35" s="79">
        <v>-8.9999999999999858E-2</v>
      </c>
      <c r="J35" s="79">
        <v>9.69</v>
      </c>
      <c r="K35" s="79">
        <v>8.99</v>
      </c>
      <c r="L35" s="79">
        <v>9.3699999999999992</v>
      </c>
      <c r="M35" s="79" t="str">
        <v>10.85 Craciun</v>
      </c>
      <c r="N35" s="97" t="str">
        <v>7-23</v>
      </c>
      <c r="O35" s="82" t="str">
        <v>NA</v>
      </c>
      <c r="P35" s="81">
        <v>0</v>
      </c>
      <c r="Q35" s="81">
        <v>19.2</v>
      </c>
      <c r="R35" s="80">
        <v>20</v>
      </c>
      <c r="S35" s="79">
        <v>-10.94</v>
      </c>
      <c r="T35" s="51" t="str">
        <v>radulovayoanna</v>
      </c>
      <c r="U35" s="51">
        <v>0</v>
      </c>
      <c r="V35" s="51">
        <v>0</v>
      </c>
    </row>
    <row r="36" spans="2:22" x14ac:dyDescent="0.25">
      <c r="B36" s="51" t="str">
        <v>Aleksandra Gabrovska</v>
      </c>
      <c r="C36" s="51" t="str">
        <v>Bulgaria</v>
      </c>
      <c r="D36" s="52">
        <v>38770</v>
      </c>
      <c r="E36" s="50" t="str">
        <v>Likely 2025</v>
      </c>
      <c r="F36" s="79">
        <v>9.75</v>
      </c>
      <c r="G36" s="79">
        <v>9.51</v>
      </c>
      <c r="H36" s="79">
        <v>8.74</v>
      </c>
      <c r="I36" s="79">
        <v>-0.76999999999999957</v>
      </c>
      <c r="J36" s="79">
        <v>9.41</v>
      </c>
      <c r="K36" s="79">
        <v>0</v>
      </c>
      <c r="L36" s="79">
        <v>9.8000000000000007</v>
      </c>
      <c r="M36" s="79" t="str">
        <v>9.32 Bhakta</v>
      </c>
      <c r="N36" s="97" t="str">
        <v>3-4</v>
      </c>
      <c r="O36" s="82">
        <v>9</v>
      </c>
      <c r="P36" s="81">
        <v>20.3</v>
      </c>
      <c r="Q36" s="81">
        <v>18.899999999999999</v>
      </c>
      <c r="R36" s="80">
        <v>18.899999999999999</v>
      </c>
      <c r="S36" s="79">
        <v>-10.159999999999998</v>
      </c>
      <c r="T36" s="51" t="str">
        <v>aleksandragabrovski</v>
      </c>
      <c r="U36" s="51">
        <v>0</v>
      </c>
      <c r="V36" s="51">
        <v>0</v>
      </c>
    </row>
  </sheetData>
  <mergeCells count="3">
    <mergeCell ref="S1:Y4"/>
    <mergeCell ref="I2:L4"/>
    <mergeCell ref="B6:T6"/>
  </mergeCells>
  <conditionalFormatting sqref="B8:B10000">
    <cfRule type="expression" dxfId="6" priority="5">
      <formula>$E8="Likely 2023"</formula>
    </cfRule>
    <cfRule type="expression" dxfId="5" priority="6">
      <formula>$E8="Likely 2024"</formula>
    </cfRule>
    <cfRule type="expression" dxfId="4" priority="7">
      <formula>$E8="Likely 2025"</formula>
    </cfRule>
    <cfRule type="expression" dxfId="3" priority="8">
      <formula>$E8="Likely past clock"</formula>
    </cfRule>
  </conditionalFormatting>
  <conditionalFormatting sqref="B7:T10000">
    <cfRule type="expression" dxfId="2" priority="10">
      <formula>LEN($B7)&gt;0</formula>
    </cfRule>
  </conditionalFormatting>
  <conditionalFormatting sqref="E8:S10000">
    <cfRule type="expression" dxfId="1" priority="3">
      <formula>E8=0</formula>
    </cfRule>
  </conditionalFormatting>
  <conditionalFormatting sqref="L8:M1000">
    <cfRule type="expression" dxfId="0" priority="1">
      <formula>U8="Y"</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E50375-034A-4A34-B779-E1A4DA85DE99}">
          <x14:formula1>
            <xm:f>Nations!$H$3:$H$6</xm:f>
          </x14:formula1>
          <xm:sqref>D5:E5 I2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B1:M15"/>
  <sheetViews>
    <sheetView showGridLines="0" workbookViewId="0">
      <pane ySplit="4" topLeftCell="A5" activePane="bottomLeft" state="frozen"/>
      <selection pane="bottomLeft" activeCell="B5" sqref="B5"/>
    </sheetView>
  </sheetViews>
  <sheetFormatPr defaultColWidth="14.42578125" defaultRowHeight="14.25" x14ac:dyDescent="0.25"/>
  <cols>
    <col min="1" max="1" width="6.28515625" style="5" customWidth="1"/>
    <col min="2" max="2" width="27.42578125" style="5" bestFit="1" customWidth="1"/>
    <col min="3" max="3" width="18" style="5" bestFit="1" customWidth="1"/>
    <col min="4" max="4" width="16.5703125" style="5" bestFit="1" customWidth="1"/>
    <col min="5" max="5" width="16.5703125" style="5" customWidth="1"/>
    <col min="6" max="6" width="12.28515625" style="5" bestFit="1" customWidth="1"/>
    <col min="7" max="7" width="5.85546875" style="5" bestFit="1" customWidth="1"/>
    <col min="8" max="8" width="6.7109375" style="5" bestFit="1" customWidth="1"/>
    <col min="9" max="9" width="9.42578125" style="5" bestFit="1" customWidth="1"/>
    <col min="10" max="10" width="15.85546875" style="5" bestFit="1" customWidth="1"/>
    <col min="11" max="11" width="12.7109375" style="5" bestFit="1" customWidth="1"/>
    <col min="12" max="12" width="21" style="5" bestFit="1" customWidth="1"/>
    <col min="13" max="13" width="5.5703125" style="5" bestFit="1" customWidth="1"/>
    <col min="14" max="24" width="8.7109375" style="5" customWidth="1"/>
    <col min="25" max="16384" width="14.42578125" style="5"/>
  </cols>
  <sheetData>
    <row r="1" spans="2:13" ht="15" thickBot="1" x14ac:dyDescent="0.3"/>
    <row r="2" spans="2:13" s="22" customFormat="1" ht="56.25" customHeight="1" thickBot="1" x14ac:dyDescent="0.3">
      <c r="C2" s="46"/>
      <c r="D2" s="6"/>
      <c r="E2" s="107" t="s">
        <v>56</v>
      </c>
      <c r="F2" s="108"/>
      <c r="G2" s="108"/>
      <c r="H2" s="108"/>
      <c r="I2" s="108"/>
      <c r="J2" s="108"/>
      <c r="K2" s="108"/>
      <c r="L2" s="108"/>
      <c r="M2" s="109"/>
    </row>
    <row r="3" spans="2:13" ht="15" x14ac:dyDescent="0.25">
      <c r="B3" s="48"/>
      <c r="C3" s="22"/>
      <c r="D3" s="22"/>
      <c r="E3" s="22"/>
      <c r="F3" s="22"/>
      <c r="G3" s="22"/>
      <c r="H3" s="3"/>
      <c r="I3" s="3"/>
      <c r="J3" s="4"/>
      <c r="K3" s="3"/>
      <c r="L3" s="3"/>
      <c r="M3" s="22"/>
    </row>
    <row r="4" spans="2:13" s="11" customFormat="1" ht="30" customHeight="1" x14ac:dyDescent="0.25">
      <c r="B4" s="13" t="s">
        <v>0</v>
      </c>
      <c r="C4" s="13" t="s">
        <v>89</v>
      </c>
      <c r="D4" s="13" t="s">
        <v>397</v>
      </c>
      <c r="E4" s="13" t="s">
        <v>1</v>
      </c>
      <c r="F4" s="13" t="s">
        <v>52</v>
      </c>
      <c r="G4" s="13" t="s">
        <v>3</v>
      </c>
      <c r="H4" s="13" t="s">
        <v>4</v>
      </c>
      <c r="I4" s="13" t="s">
        <v>5</v>
      </c>
      <c r="J4" s="13" t="s">
        <v>6</v>
      </c>
      <c r="K4" s="13" t="s">
        <v>7</v>
      </c>
      <c r="L4" s="13" t="s">
        <v>8</v>
      </c>
      <c r="M4" s="13" t="s">
        <v>11</v>
      </c>
    </row>
    <row r="5" spans="2:13" x14ac:dyDescent="0.25">
      <c r="B5" s="9" t="s">
        <v>386</v>
      </c>
      <c r="C5" s="9" t="s">
        <v>75</v>
      </c>
      <c r="D5" s="9" t="s">
        <v>49</v>
      </c>
      <c r="E5" s="9" t="s">
        <v>48</v>
      </c>
      <c r="F5" s="9">
        <v>2024</v>
      </c>
      <c r="G5" s="9">
        <v>12.3</v>
      </c>
      <c r="H5" s="9">
        <v>9.84</v>
      </c>
      <c r="I5" s="9">
        <v>9.58</v>
      </c>
      <c r="J5" s="9">
        <v>9.84</v>
      </c>
      <c r="K5" s="9">
        <v>9.91</v>
      </c>
      <c r="L5" s="9" t="s">
        <v>398</v>
      </c>
      <c r="M5" s="9">
        <v>-2.4600000000000009</v>
      </c>
    </row>
    <row r="6" spans="2:13" x14ac:dyDescent="0.25">
      <c r="B6" s="9" t="s">
        <v>387</v>
      </c>
      <c r="C6" s="9" t="s">
        <v>75</v>
      </c>
      <c r="D6" s="9" t="s">
        <v>53</v>
      </c>
      <c r="E6" s="9" t="s">
        <v>48</v>
      </c>
      <c r="F6" s="9">
        <v>2024</v>
      </c>
      <c r="G6" s="9">
        <v>11.1</v>
      </c>
      <c r="H6" s="9">
        <v>9.7899999999999991</v>
      </c>
      <c r="I6" s="9">
        <v>9.67</v>
      </c>
      <c r="J6" s="9">
        <v>9.7899999999999991</v>
      </c>
      <c r="K6" s="9">
        <v>10.27</v>
      </c>
      <c r="L6" s="9" t="s">
        <v>399</v>
      </c>
      <c r="M6" s="9">
        <v>-1.3100000000000005</v>
      </c>
    </row>
    <row r="7" spans="2:13" x14ac:dyDescent="0.25">
      <c r="B7" s="9" t="s">
        <v>388</v>
      </c>
      <c r="C7" s="9" t="s">
        <v>75</v>
      </c>
      <c r="D7" s="9" t="s">
        <v>53</v>
      </c>
      <c r="E7" s="9" t="s">
        <v>48</v>
      </c>
      <c r="F7" s="9">
        <v>2024</v>
      </c>
      <c r="G7" s="9">
        <v>11.6</v>
      </c>
      <c r="H7" s="9">
        <v>9.73</v>
      </c>
      <c r="I7" s="9">
        <v>9.59</v>
      </c>
      <c r="J7" s="9">
        <v>9.73</v>
      </c>
      <c r="K7" s="9">
        <v>10.130000000000001</v>
      </c>
      <c r="L7" s="9" t="s">
        <v>400</v>
      </c>
      <c r="M7" s="9">
        <v>-1.8699999999999992</v>
      </c>
    </row>
    <row r="8" spans="2:13" x14ac:dyDescent="0.25">
      <c r="B8" s="9" t="s">
        <v>389</v>
      </c>
      <c r="C8" s="9" t="s">
        <v>75</v>
      </c>
      <c r="D8" s="9" t="s">
        <v>49</v>
      </c>
      <c r="E8" s="9" t="s">
        <v>48</v>
      </c>
      <c r="F8" s="9">
        <v>2024</v>
      </c>
      <c r="G8" s="9">
        <v>13.4</v>
      </c>
      <c r="H8" s="9">
        <v>9.7200000000000006</v>
      </c>
      <c r="I8" s="9">
        <v>8.91</v>
      </c>
      <c r="J8" s="9">
        <v>9.7200000000000006</v>
      </c>
      <c r="K8" s="9">
        <v>9.81</v>
      </c>
      <c r="L8" s="9" t="s">
        <v>401</v>
      </c>
      <c r="M8" s="9">
        <v>-3.6799999999999997</v>
      </c>
    </row>
    <row r="9" spans="2:13" x14ac:dyDescent="0.25">
      <c r="B9" s="9" t="s">
        <v>390</v>
      </c>
      <c r="C9" s="9" t="s">
        <v>75</v>
      </c>
      <c r="D9" s="9" t="s">
        <v>54</v>
      </c>
      <c r="E9" s="9" t="s">
        <v>48</v>
      </c>
      <c r="F9" s="9">
        <v>2024</v>
      </c>
      <c r="G9" s="9">
        <v>12.1</v>
      </c>
      <c r="H9" s="9">
        <v>9.7200000000000006</v>
      </c>
      <c r="I9" s="9">
        <v>9.75</v>
      </c>
      <c r="J9" s="9">
        <v>9.7200000000000006</v>
      </c>
      <c r="K9" s="9">
        <v>10.17</v>
      </c>
      <c r="L9" s="9" t="s">
        <v>402</v>
      </c>
      <c r="M9" s="9">
        <v>-2.379999999999999</v>
      </c>
    </row>
    <row r="10" spans="2:13" x14ac:dyDescent="0.25">
      <c r="B10" s="9" t="s">
        <v>391</v>
      </c>
      <c r="C10" s="9" t="s">
        <v>75</v>
      </c>
      <c r="D10" s="9" t="s">
        <v>49</v>
      </c>
      <c r="E10" s="9" t="s">
        <v>48</v>
      </c>
      <c r="F10" s="9">
        <v>2024</v>
      </c>
      <c r="G10" s="9"/>
      <c r="H10" s="9">
        <v>9.65</v>
      </c>
      <c r="I10" s="9">
        <v>8.84</v>
      </c>
      <c r="J10" s="9">
        <v>9.65</v>
      </c>
      <c r="K10" s="91" t="s">
        <v>15</v>
      </c>
      <c r="L10" s="9" t="s">
        <v>403</v>
      </c>
      <c r="M10" s="9">
        <v>9.65</v>
      </c>
    </row>
    <row r="11" spans="2:13" x14ac:dyDescent="0.25">
      <c r="B11" s="9" t="s">
        <v>392</v>
      </c>
      <c r="C11" s="9" t="s">
        <v>75</v>
      </c>
      <c r="D11" s="9" t="s">
        <v>49</v>
      </c>
      <c r="E11" s="9" t="s">
        <v>48</v>
      </c>
      <c r="F11" s="9">
        <v>2024</v>
      </c>
      <c r="G11" s="9">
        <v>13.1</v>
      </c>
      <c r="H11" s="9">
        <v>9.3800000000000008</v>
      </c>
      <c r="I11" s="9">
        <v>9.26</v>
      </c>
      <c r="J11" s="9">
        <v>9.3800000000000008</v>
      </c>
      <c r="K11" s="9">
        <v>9.91</v>
      </c>
      <c r="L11" s="9" t="s">
        <v>404</v>
      </c>
      <c r="M11" s="9">
        <v>-3.7199999999999989</v>
      </c>
    </row>
    <row r="12" spans="2:13" x14ac:dyDescent="0.25">
      <c r="B12" s="9" t="s">
        <v>393</v>
      </c>
      <c r="C12" s="9" t="s">
        <v>75</v>
      </c>
      <c r="D12" s="9" t="s">
        <v>54</v>
      </c>
      <c r="E12" s="9" t="s">
        <v>48</v>
      </c>
      <c r="F12" s="9">
        <v>2024</v>
      </c>
      <c r="G12" s="9">
        <v>14.9</v>
      </c>
      <c r="H12" s="9">
        <v>9.1999999999999993</v>
      </c>
      <c r="I12" s="9">
        <v>9.07</v>
      </c>
      <c r="J12" s="9">
        <v>9.1999999999999993</v>
      </c>
      <c r="K12" s="9">
        <v>9.2899999999999991</v>
      </c>
      <c r="L12" s="9" t="s">
        <v>405</v>
      </c>
      <c r="M12" s="9">
        <v>-5.7000000000000011</v>
      </c>
    </row>
    <row r="13" spans="2:13" x14ac:dyDescent="0.25">
      <c r="B13" s="9" t="s">
        <v>394</v>
      </c>
      <c r="C13" s="9" t="s">
        <v>75</v>
      </c>
      <c r="D13" s="9" t="s">
        <v>55</v>
      </c>
      <c r="E13" s="9" t="s">
        <v>48</v>
      </c>
      <c r="F13" s="9">
        <v>2024</v>
      </c>
      <c r="G13" s="9">
        <v>13.9</v>
      </c>
      <c r="H13" s="9">
        <v>9.14</v>
      </c>
      <c r="I13" s="9">
        <v>9.49</v>
      </c>
      <c r="J13" s="9">
        <v>9.14</v>
      </c>
      <c r="K13" s="91" t="s">
        <v>15</v>
      </c>
      <c r="L13" s="9" t="s">
        <v>406</v>
      </c>
      <c r="M13" s="9">
        <v>-4.76</v>
      </c>
    </row>
    <row r="14" spans="2:13" x14ac:dyDescent="0.25">
      <c r="B14" s="9" t="s">
        <v>395</v>
      </c>
      <c r="C14" s="9" t="s">
        <v>75</v>
      </c>
      <c r="D14" s="9"/>
      <c r="E14" s="9" t="s">
        <v>51</v>
      </c>
      <c r="F14" s="9">
        <v>2024</v>
      </c>
      <c r="G14" s="9">
        <v>16.5</v>
      </c>
      <c r="H14" s="9">
        <v>9.0399999999999991</v>
      </c>
      <c r="I14" s="9">
        <v>8.6300000000000008</v>
      </c>
      <c r="J14" s="9">
        <v>9.0399999999999991</v>
      </c>
      <c r="K14" s="91" t="s">
        <v>15</v>
      </c>
      <c r="L14" s="9" t="s">
        <v>407</v>
      </c>
      <c r="M14" s="9">
        <v>-7.4600000000000009</v>
      </c>
    </row>
    <row r="15" spans="2:13" x14ac:dyDescent="0.25">
      <c r="B15" s="9" t="s">
        <v>396</v>
      </c>
      <c r="C15" s="9" t="s">
        <v>75</v>
      </c>
      <c r="D15" s="9"/>
      <c r="E15" s="9" t="s">
        <v>48</v>
      </c>
      <c r="F15" s="9">
        <v>2024</v>
      </c>
      <c r="G15" s="9">
        <v>15.8</v>
      </c>
      <c r="H15" s="9">
        <v>8.9499999999999993</v>
      </c>
      <c r="I15" s="9">
        <v>9.3800000000000008</v>
      </c>
      <c r="J15" s="9">
        <v>8.9499999999999993</v>
      </c>
      <c r="K15" s="9">
        <v>9.57</v>
      </c>
      <c r="L15" s="9" t="s">
        <v>408</v>
      </c>
      <c r="M15" s="9">
        <v>-6.8500000000000014</v>
      </c>
    </row>
  </sheetData>
  <mergeCells count="1">
    <mergeCell ref="E2:M2"/>
  </mergeCells>
  <phoneticPr fontId="3" type="noConversion"/>
  <printOptions gridLines="1"/>
  <pageMargins left="0.7" right="0.7" top="0.75" bottom="0.75" header="0" footer="0"/>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2C03-0500-43A1-BADE-FB65A325A69B}">
  <sheetPr codeName="Sheet10"/>
  <dimension ref="B1:H410"/>
  <sheetViews>
    <sheetView showGridLines="0" workbookViewId="0">
      <pane ySplit="2" topLeftCell="A3" activePane="bottomLeft" state="frozen"/>
      <selection pane="bottomLeft" activeCell="C5" sqref="C5"/>
    </sheetView>
  </sheetViews>
  <sheetFormatPr defaultRowHeight="14.25" x14ac:dyDescent="0.25"/>
  <cols>
    <col min="1" max="1" width="4.42578125" style="71" customWidth="1"/>
    <col min="2" max="2" width="16" style="71" bestFit="1" customWidth="1"/>
    <col min="3" max="4" width="41.42578125" style="72" customWidth="1"/>
    <col min="5" max="5" width="41.28515625" style="72" bestFit="1" customWidth="1"/>
    <col min="6" max="6" width="40.28515625" style="72" bestFit="1" customWidth="1"/>
    <col min="7" max="7" width="9.140625" style="71"/>
    <col min="8" max="8" width="9.140625" style="73"/>
    <col min="9" max="16384" width="9.140625" style="71"/>
  </cols>
  <sheetData>
    <row r="1" spans="2:8" ht="84" customHeight="1" x14ac:dyDescent="0.25"/>
    <row r="2" spans="2:8" s="11" customFormat="1" ht="24.75" customHeight="1" x14ac:dyDescent="0.25">
      <c r="B2" s="11" t="s">
        <v>1</v>
      </c>
      <c r="C2" s="27" t="s">
        <v>82</v>
      </c>
      <c r="D2" s="27" t="s">
        <v>84</v>
      </c>
      <c r="E2" s="27" t="s">
        <v>85</v>
      </c>
      <c r="F2" s="27" t="s">
        <v>83</v>
      </c>
      <c r="H2" s="19"/>
    </row>
    <row r="3" spans="2:8" ht="99.75" x14ac:dyDescent="0.25">
      <c r="B3" s="71" t="s">
        <v>13</v>
      </c>
      <c r="C3" s="72" t="s">
        <v>57</v>
      </c>
      <c r="D3" s="72" t="s">
        <v>58</v>
      </c>
      <c r="E3" s="72" t="s">
        <v>59</v>
      </c>
      <c r="F3" s="72" t="s">
        <v>87</v>
      </c>
      <c r="H3" s="73" t="s">
        <v>76</v>
      </c>
    </row>
    <row r="4" spans="2:8" ht="85.5" x14ac:dyDescent="0.25">
      <c r="B4" s="71" t="s">
        <v>19</v>
      </c>
      <c r="C4" s="72" t="s">
        <v>60</v>
      </c>
      <c r="D4" s="72" t="s">
        <v>61</v>
      </c>
      <c r="E4" s="72" t="s">
        <v>62</v>
      </c>
      <c r="F4" s="72" t="s">
        <v>87</v>
      </c>
      <c r="H4" s="73" t="s">
        <v>75</v>
      </c>
    </row>
    <row r="5" spans="2:8" ht="114" x14ac:dyDescent="0.25">
      <c r="B5" s="71" t="s">
        <v>22</v>
      </c>
      <c r="C5" s="72" t="s">
        <v>409</v>
      </c>
      <c r="D5" s="72" t="s">
        <v>410</v>
      </c>
      <c r="E5" s="72" t="s">
        <v>411</v>
      </c>
      <c r="F5" s="72" t="s">
        <v>87</v>
      </c>
      <c r="H5" s="73" t="s">
        <v>74</v>
      </c>
    </row>
    <row r="6" spans="2:8" ht="99.75" x14ac:dyDescent="0.25">
      <c r="B6" s="71" t="s">
        <v>24</v>
      </c>
      <c r="C6" s="72" t="s">
        <v>412</v>
      </c>
      <c r="D6" s="72" t="s">
        <v>413</v>
      </c>
      <c r="E6" s="72" t="s">
        <v>414</v>
      </c>
      <c r="F6" s="72" t="s">
        <v>87</v>
      </c>
      <c r="H6" s="73" t="s">
        <v>88</v>
      </c>
    </row>
    <row r="7" spans="2:8" ht="128.25" x14ac:dyDescent="0.25">
      <c r="B7" s="71" t="s">
        <v>25</v>
      </c>
      <c r="C7" s="72" t="s">
        <v>63</v>
      </c>
      <c r="D7" s="72" t="s">
        <v>64</v>
      </c>
      <c r="E7" s="72" t="s">
        <v>65</v>
      </c>
      <c r="F7" s="72" t="s">
        <v>66</v>
      </c>
      <c r="H7" s="73" t="s">
        <v>86</v>
      </c>
    </row>
    <row r="8" spans="2:8" ht="99.75" x14ac:dyDescent="0.25">
      <c r="B8" s="71" t="s">
        <v>175</v>
      </c>
      <c r="C8" s="72" t="s">
        <v>415</v>
      </c>
      <c r="D8" s="72" t="s">
        <v>87</v>
      </c>
      <c r="E8" s="72" t="s">
        <v>87</v>
      </c>
      <c r="F8" s="72" t="s">
        <v>87</v>
      </c>
    </row>
    <row r="9" spans="2:8" ht="99.75" x14ac:dyDescent="0.25">
      <c r="B9" s="71" t="s">
        <v>28</v>
      </c>
      <c r="C9" s="72" t="s">
        <v>67</v>
      </c>
      <c r="D9" s="72" t="s">
        <v>68</v>
      </c>
      <c r="E9" s="72" t="s">
        <v>69</v>
      </c>
      <c r="F9" s="72" t="s">
        <v>87</v>
      </c>
      <c r="H9" s="74"/>
    </row>
    <row r="10" spans="2:8" ht="99.75" x14ac:dyDescent="0.25">
      <c r="B10" s="71" t="s">
        <v>50</v>
      </c>
      <c r="C10" s="72" t="s">
        <v>70</v>
      </c>
      <c r="D10" s="72" t="s">
        <v>71</v>
      </c>
      <c r="E10" s="72" t="s">
        <v>72</v>
      </c>
      <c r="F10" s="72" t="s">
        <v>87</v>
      </c>
      <c r="H10" s="74"/>
    </row>
    <row r="11" spans="2:8" ht="85.5" x14ac:dyDescent="0.25">
      <c r="B11" s="71" t="s">
        <v>29</v>
      </c>
      <c r="C11" s="72" t="s">
        <v>73</v>
      </c>
      <c r="D11" s="72" t="s">
        <v>416</v>
      </c>
      <c r="E11" s="72" t="s">
        <v>417</v>
      </c>
      <c r="F11" s="72" t="s">
        <v>87</v>
      </c>
      <c r="H11" s="74"/>
    </row>
    <row r="12" spans="2:8" ht="15" x14ac:dyDescent="0.25">
      <c r="H12" s="74"/>
    </row>
    <row r="13" spans="2:8" ht="15" x14ac:dyDescent="0.25">
      <c r="H13" s="74"/>
    </row>
    <row r="14" spans="2:8" ht="15" x14ac:dyDescent="0.25">
      <c r="H14" s="74"/>
    </row>
    <row r="15" spans="2:8" ht="15" x14ac:dyDescent="0.25">
      <c r="H15" s="74"/>
    </row>
    <row r="16" spans="2:8" ht="15" x14ac:dyDescent="0.25">
      <c r="H16" s="74"/>
    </row>
    <row r="17" spans="8:8" ht="15" x14ac:dyDescent="0.25">
      <c r="H17" s="74"/>
    </row>
    <row r="18" spans="8:8" ht="15" x14ac:dyDescent="0.25">
      <c r="H18" s="74"/>
    </row>
    <row r="19" spans="8:8" ht="15" x14ac:dyDescent="0.25">
      <c r="H19" s="74"/>
    </row>
    <row r="20" spans="8:8" ht="15" x14ac:dyDescent="0.25">
      <c r="H20" s="74"/>
    </row>
    <row r="21" spans="8:8" ht="15" x14ac:dyDescent="0.25">
      <c r="H21" s="74"/>
    </row>
    <row r="22" spans="8:8" ht="15" x14ac:dyDescent="0.25">
      <c r="H22" s="74"/>
    </row>
    <row r="23" spans="8:8" ht="15" x14ac:dyDescent="0.25">
      <c r="H23" s="74"/>
    </row>
    <row r="24" spans="8:8" ht="15" x14ac:dyDescent="0.25">
      <c r="H24" s="74"/>
    </row>
    <row r="25" spans="8:8" ht="15" x14ac:dyDescent="0.25">
      <c r="H25" s="74"/>
    </row>
    <row r="26" spans="8:8" ht="15" x14ac:dyDescent="0.25">
      <c r="H26" s="74"/>
    </row>
    <row r="27" spans="8:8" ht="15" x14ac:dyDescent="0.25">
      <c r="H27" s="74"/>
    </row>
    <row r="28" spans="8:8" ht="15" x14ac:dyDescent="0.25">
      <c r="H28" s="74"/>
    </row>
    <row r="29" spans="8:8" ht="15" x14ac:dyDescent="0.25">
      <c r="H29" s="74"/>
    </row>
    <row r="30" spans="8:8" ht="15" x14ac:dyDescent="0.25">
      <c r="H30" s="74"/>
    </row>
    <row r="31" spans="8:8" ht="15" x14ac:dyDescent="0.25">
      <c r="H31" s="74"/>
    </row>
    <row r="32" spans="8:8" ht="15" x14ac:dyDescent="0.25">
      <c r="H32" s="74"/>
    </row>
    <row r="33" spans="8:8" ht="15" x14ac:dyDescent="0.25">
      <c r="H33" s="74"/>
    </row>
    <row r="34" spans="8:8" ht="15" x14ac:dyDescent="0.25">
      <c r="H34" s="74"/>
    </row>
    <row r="35" spans="8:8" ht="15" x14ac:dyDescent="0.25">
      <c r="H35" s="74"/>
    </row>
    <row r="36" spans="8:8" ht="15" x14ac:dyDescent="0.25">
      <c r="H36" s="74"/>
    </row>
    <row r="37" spans="8:8" ht="15" x14ac:dyDescent="0.25">
      <c r="H37" s="74"/>
    </row>
    <row r="38" spans="8:8" ht="15" x14ac:dyDescent="0.25">
      <c r="H38" s="74"/>
    </row>
    <row r="39" spans="8:8" ht="15" x14ac:dyDescent="0.25">
      <c r="H39" s="74"/>
    </row>
    <row r="40" spans="8:8" ht="15" x14ac:dyDescent="0.25">
      <c r="H40" s="74"/>
    </row>
    <row r="41" spans="8:8" ht="15" x14ac:dyDescent="0.25">
      <c r="H41" s="74"/>
    </row>
    <row r="42" spans="8:8" ht="15" x14ac:dyDescent="0.25">
      <c r="H42" s="74"/>
    </row>
    <row r="43" spans="8:8" ht="15" x14ac:dyDescent="0.25">
      <c r="H43" s="74"/>
    </row>
    <row r="44" spans="8:8" ht="15" x14ac:dyDescent="0.25">
      <c r="H44" s="74"/>
    </row>
    <row r="45" spans="8:8" ht="15" x14ac:dyDescent="0.25">
      <c r="H45" s="74"/>
    </row>
    <row r="46" spans="8:8" ht="15" x14ac:dyDescent="0.25">
      <c r="H46" s="74"/>
    </row>
    <row r="47" spans="8:8" ht="15" x14ac:dyDescent="0.25">
      <c r="H47" s="74"/>
    </row>
    <row r="48" spans="8:8" ht="15" x14ac:dyDescent="0.25">
      <c r="H48" s="74"/>
    </row>
    <row r="49" spans="8:8" ht="15" x14ac:dyDescent="0.25">
      <c r="H49" s="74"/>
    </row>
    <row r="50" spans="8:8" ht="15" x14ac:dyDescent="0.25">
      <c r="H50" s="74"/>
    </row>
    <row r="51" spans="8:8" ht="15" x14ac:dyDescent="0.25">
      <c r="H51" s="74"/>
    </row>
    <row r="52" spans="8:8" ht="15" x14ac:dyDescent="0.25">
      <c r="H52" s="74"/>
    </row>
    <row r="53" spans="8:8" ht="15" x14ac:dyDescent="0.25">
      <c r="H53" s="74"/>
    </row>
    <row r="54" spans="8:8" ht="15" x14ac:dyDescent="0.25">
      <c r="H54" s="74"/>
    </row>
    <row r="55" spans="8:8" ht="15" x14ac:dyDescent="0.25">
      <c r="H55" s="74"/>
    </row>
    <row r="56" spans="8:8" ht="15" x14ac:dyDescent="0.25">
      <c r="H56" s="74"/>
    </row>
    <row r="57" spans="8:8" ht="15" x14ac:dyDescent="0.25">
      <c r="H57" s="74"/>
    </row>
    <row r="58" spans="8:8" ht="15" x14ac:dyDescent="0.25">
      <c r="H58" s="74"/>
    </row>
    <row r="59" spans="8:8" ht="15" x14ac:dyDescent="0.25">
      <c r="H59" s="74"/>
    </row>
    <row r="60" spans="8:8" ht="15" x14ac:dyDescent="0.25">
      <c r="H60" s="74"/>
    </row>
    <row r="61" spans="8:8" ht="15" x14ac:dyDescent="0.25">
      <c r="H61" s="74"/>
    </row>
    <row r="62" spans="8:8" ht="15" x14ac:dyDescent="0.25">
      <c r="H62" s="74"/>
    </row>
    <row r="63" spans="8:8" ht="15" x14ac:dyDescent="0.25">
      <c r="H63" s="74"/>
    </row>
    <row r="64" spans="8:8" ht="15" x14ac:dyDescent="0.25">
      <c r="H64" s="74"/>
    </row>
    <row r="65" spans="8:8" ht="15" x14ac:dyDescent="0.25">
      <c r="H65" s="74"/>
    </row>
    <row r="66" spans="8:8" ht="15" x14ac:dyDescent="0.25">
      <c r="H66" s="74"/>
    </row>
    <row r="67" spans="8:8" ht="15" x14ac:dyDescent="0.25">
      <c r="H67" s="74"/>
    </row>
    <row r="68" spans="8:8" ht="15" x14ac:dyDescent="0.25">
      <c r="H68" s="74"/>
    </row>
    <row r="69" spans="8:8" ht="15" x14ac:dyDescent="0.25">
      <c r="H69" s="74"/>
    </row>
    <row r="70" spans="8:8" ht="15" x14ac:dyDescent="0.25">
      <c r="H70" s="74"/>
    </row>
    <row r="71" spans="8:8" ht="15" x14ac:dyDescent="0.25">
      <c r="H71" s="74"/>
    </row>
    <row r="72" spans="8:8" ht="15" x14ac:dyDescent="0.25">
      <c r="H72" s="74"/>
    </row>
    <row r="73" spans="8:8" ht="15" x14ac:dyDescent="0.25">
      <c r="H73" s="74"/>
    </row>
    <row r="74" spans="8:8" ht="15" x14ac:dyDescent="0.25">
      <c r="H74" s="74"/>
    </row>
    <row r="75" spans="8:8" ht="15" x14ac:dyDescent="0.25">
      <c r="H75" s="74"/>
    </row>
    <row r="76" spans="8:8" ht="15" x14ac:dyDescent="0.25">
      <c r="H76" s="74"/>
    </row>
    <row r="77" spans="8:8" ht="15" x14ac:dyDescent="0.25">
      <c r="H77" s="74"/>
    </row>
    <row r="78" spans="8:8" ht="15" x14ac:dyDescent="0.25">
      <c r="H78" s="74"/>
    </row>
    <row r="79" spans="8:8" ht="15" x14ac:dyDescent="0.25">
      <c r="H79" s="74"/>
    </row>
    <row r="80" spans="8:8" ht="15" x14ac:dyDescent="0.25">
      <c r="H80" s="74"/>
    </row>
    <row r="81" spans="8:8" ht="15" x14ac:dyDescent="0.25">
      <c r="H81" s="74"/>
    </row>
    <row r="82" spans="8:8" ht="15" x14ac:dyDescent="0.25">
      <c r="H82" s="74"/>
    </row>
    <row r="83" spans="8:8" ht="15" x14ac:dyDescent="0.25">
      <c r="H83" s="74"/>
    </row>
    <row r="84" spans="8:8" ht="15" x14ac:dyDescent="0.25">
      <c r="H84" s="74"/>
    </row>
    <row r="85" spans="8:8" ht="15" x14ac:dyDescent="0.25">
      <c r="H85" s="74"/>
    </row>
    <row r="86" spans="8:8" ht="15" x14ac:dyDescent="0.25">
      <c r="H86" s="74"/>
    </row>
    <row r="87" spans="8:8" ht="15" x14ac:dyDescent="0.25">
      <c r="H87" s="74"/>
    </row>
    <row r="88" spans="8:8" ht="15" x14ac:dyDescent="0.25">
      <c r="H88" s="74"/>
    </row>
    <row r="89" spans="8:8" ht="15" x14ac:dyDescent="0.25">
      <c r="H89" s="74"/>
    </row>
    <row r="90" spans="8:8" ht="15" x14ac:dyDescent="0.25">
      <c r="H90" s="74"/>
    </row>
    <row r="91" spans="8:8" ht="15" x14ac:dyDescent="0.25">
      <c r="H91" s="74"/>
    </row>
    <row r="92" spans="8:8" ht="15" x14ac:dyDescent="0.25">
      <c r="H92" s="74"/>
    </row>
    <row r="93" spans="8:8" ht="15" x14ac:dyDescent="0.25">
      <c r="H93" s="74"/>
    </row>
    <row r="94" spans="8:8" ht="15" x14ac:dyDescent="0.25">
      <c r="H94" s="74"/>
    </row>
    <row r="95" spans="8:8" ht="15" x14ac:dyDescent="0.25">
      <c r="H95" s="74"/>
    </row>
    <row r="96" spans="8:8" ht="15" x14ac:dyDescent="0.25">
      <c r="H96" s="74"/>
    </row>
    <row r="97" spans="8:8" ht="15" x14ac:dyDescent="0.25">
      <c r="H97" s="74"/>
    </row>
    <row r="98" spans="8:8" ht="15" x14ac:dyDescent="0.25">
      <c r="H98" s="74"/>
    </row>
    <row r="99" spans="8:8" ht="15" x14ac:dyDescent="0.25">
      <c r="H99" s="74"/>
    </row>
    <row r="100" spans="8:8" ht="15" x14ac:dyDescent="0.25">
      <c r="H100" s="74"/>
    </row>
    <row r="101" spans="8:8" ht="15" x14ac:dyDescent="0.25">
      <c r="H101" s="74"/>
    </row>
    <row r="102" spans="8:8" ht="15" x14ac:dyDescent="0.25">
      <c r="H102" s="74"/>
    </row>
    <row r="103" spans="8:8" ht="15" x14ac:dyDescent="0.25">
      <c r="H103" s="74"/>
    </row>
    <row r="104" spans="8:8" ht="15" x14ac:dyDescent="0.25">
      <c r="H104" s="74"/>
    </row>
    <row r="105" spans="8:8" ht="15" x14ac:dyDescent="0.25">
      <c r="H105" s="74"/>
    </row>
    <row r="106" spans="8:8" ht="15" x14ac:dyDescent="0.25">
      <c r="H106" s="74"/>
    </row>
    <row r="107" spans="8:8" ht="15" x14ac:dyDescent="0.25">
      <c r="H107" s="74"/>
    </row>
    <row r="108" spans="8:8" ht="15" x14ac:dyDescent="0.25">
      <c r="H108" s="74"/>
    </row>
    <row r="109" spans="8:8" ht="15" x14ac:dyDescent="0.25">
      <c r="H109" s="74"/>
    </row>
    <row r="110" spans="8:8" ht="15" x14ac:dyDescent="0.25">
      <c r="H110" s="74"/>
    </row>
    <row r="111" spans="8:8" ht="15" x14ac:dyDescent="0.25">
      <c r="H111" s="74"/>
    </row>
    <row r="112" spans="8:8" ht="15" x14ac:dyDescent="0.25">
      <c r="H112" s="74"/>
    </row>
    <row r="113" spans="8:8" ht="15" x14ac:dyDescent="0.25">
      <c r="H113" s="74"/>
    </row>
    <row r="114" spans="8:8" ht="15" x14ac:dyDescent="0.25">
      <c r="H114" s="74"/>
    </row>
    <row r="115" spans="8:8" ht="15" x14ac:dyDescent="0.25">
      <c r="H115" s="74"/>
    </row>
    <row r="116" spans="8:8" ht="15" x14ac:dyDescent="0.25">
      <c r="H116" s="74"/>
    </row>
    <row r="117" spans="8:8" ht="15" x14ac:dyDescent="0.25">
      <c r="H117" s="74"/>
    </row>
    <row r="118" spans="8:8" ht="15" x14ac:dyDescent="0.25">
      <c r="H118" s="74"/>
    </row>
    <row r="119" spans="8:8" ht="15" x14ac:dyDescent="0.25">
      <c r="H119" s="74"/>
    </row>
    <row r="120" spans="8:8" ht="15" x14ac:dyDescent="0.25">
      <c r="H120" s="74"/>
    </row>
    <row r="121" spans="8:8" ht="15" x14ac:dyDescent="0.25">
      <c r="H121" s="74"/>
    </row>
    <row r="122" spans="8:8" ht="15" x14ac:dyDescent="0.25">
      <c r="H122" s="74"/>
    </row>
    <row r="123" spans="8:8" ht="15" x14ac:dyDescent="0.25">
      <c r="H123" s="74"/>
    </row>
    <row r="124" spans="8:8" ht="15" x14ac:dyDescent="0.25">
      <c r="H124" s="74"/>
    </row>
    <row r="125" spans="8:8" ht="15" x14ac:dyDescent="0.25">
      <c r="H125" s="74"/>
    </row>
    <row r="126" spans="8:8" ht="15" x14ac:dyDescent="0.25">
      <c r="H126" s="74"/>
    </row>
    <row r="127" spans="8:8" ht="15" x14ac:dyDescent="0.25">
      <c r="H127" s="74"/>
    </row>
    <row r="128" spans="8:8" ht="15" x14ac:dyDescent="0.25">
      <c r="H128" s="74"/>
    </row>
    <row r="129" spans="8:8" ht="15" x14ac:dyDescent="0.25">
      <c r="H129" s="74"/>
    </row>
    <row r="130" spans="8:8" ht="15" x14ac:dyDescent="0.25">
      <c r="H130" s="74"/>
    </row>
    <row r="131" spans="8:8" ht="15" x14ac:dyDescent="0.25">
      <c r="H131" s="74"/>
    </row>
    <row r="132" spans="8:8" ht="15" x14ac:dyDescent="0.25">
      <c r="H132" s="74"/>
    </row>
    <row r="133" spans="8:8" ht="15" x14ac:dyDescent="0.25">
      <c r="H133" s="74"/>
    </row>
    <row r="134" spans="8:8" ht="15" x14ac:dyDescent="0.25">
      <c r="H134" s="74"/>
    </row>
    <row r="135" spans="8:8" ht="15" x14ac:dyDescent="0.25">
      <c r="H135" s="74"/>
    </row>
    <row r="136" spans="8:8" ht="15" x14ac:dyDescent="0.25">
      <c r="H136" s="74"/>
    </row>
    <row r="137" spans="8:8" ht="15" x14ac:dyDescent="0.25">
      <c r="H137" s="74"/>
    </row>
    <row r="138" spans="8:8" ht="15" x14ac:dyDescent="0.25">
      <c r="H138" s="74"/>
    </row>
    <row r="139" spans="8:8" ht="15" x14ac:dyDescent="0.25">
      <c r="H139" s="74"/>
    </row>
    <row r="140" spans="8:8" ht="15" x14ac:dyDescent="0.25">
      <c r="H140" s="74"/>
    </row>
    <row r="141" spans="8:8" ht="15" x14ac:dyDescent="0.25">
      <c r="H141" s="74"/>
    </row>
    <row r="142" spans="8:8" ht="15" x14ac:dyDescent="0.25">
      <c r="H142" s="74"/>
    </row>
    <row r="143" spans="8:8" ht="15" x14ac:dyDescent="0.25">
      <c r="H143" s="74"/>
    </row>
    <row r="144" spans="8:8" ht="15" x14ac:dyDescent="0.25">
      <c r="H144" s="74"/>
    </row>
    <row r="145" spans="8:8" ht="15" x14ac:dyDescent="0.25">
      <c r="H145" s="74"/>
    </row>
    <row r="146" spans="8:8" ht="15" x14ac:dyDescent="0.25">
      <c r="H146" s="74"/>
    </row>
    <row r="147" spans="8:8" ht="15" x14ac:dyDescent="0.25">
      <c r="H147" s="74"/>
    </row>
    <row r="148" spans="8:8" ht="15" x14ac:dyDescent="0.25">
      <c r="H148" s="74"/>
    </row>
    <row r="149" spans="8:8" ht="15" x14ac:dyDescent="0.25">
      <c r="H149" s="74"/>
    </row>
    <row r="150" spans="8:8" ht="15" x14ac:dyDescent="0.25">
      <c r="H150" s="74"/>
    </row>
    <row r="151" spans="8:8" ht="15" x14ac:dyDescent="0.25">
      <c r="H151" s="74"/>
    </row>
    <row r="152" spans="8:8" ht="15" x14ac:dyDescent="0.25">
      <c r="H152" s="74"/>
    </row>
    <row r="153" spans="8:8" ht="15" x14ac:dyDescent="0.25">
      <c r="H153" s="74"/>
    </row>
    <row r="154" spans="8:8" ht="15" x14ac:dyDescent="0.25">
      <c r="H154" s="74"/>
    </row>
    <row r="155" spans="8:8" ht="15" x14ac:dyDescent="0.25">
      <c r="H155" s="74"/>
    </row>
    <row r="156" spans="8:8" ht="15" x14ac:dyDescent="0.25">
      <c r="H156" s="74"/>
    </row>
    <row r="157" spans="8:8" ht="15" x14ac:dyDescent="0.25">
      <c r="H157" s="74"/>
    </row>
    <row r="158" spans="8:8" ht="15" x14ac:dyDescent="0.25">
      <c r="H158" s="74"/>
    </row>
    <row r="159" spans="8:8" ht="15" x14ac:dyDescent="0.25">
      <c r="H159" s="74"/>
    </row>
    <row r="160" spans="8:8" ht="15" x14ac:dyDescent="0.25">
      <c r="H160" s="74"/>
    </row>
    <row r="161" spans="8:8" ht="15" x14ac:dyDescent="0.25">
      <c r="H161" s="74"/>
    </row>
    <row r="162" spans="8:8" ht="15" x14ac:dyDescent="0.25">
      <c r="H162" s="74"/>
    </row>
    <row r="163" spans="8:8" ht="15" x14ac:dyDescent="0.25">
      <c r="H163" s="74"/>
    </row>
    <row r="164" spans="8:8" ht="15" x14ac:dyDescent="0.25">
      <c r="H164" s="74"/>
    </row>
    <row r="165" spans="8:8" ht="15" x14ac:dyDescent="0.25">
      <c r="H165" s="74"/>
    </row>
    <row r="166" spans="8:8" ht="15" x14ac:dyDescent="0.25">
      <c r="H166" s="74"/>
    </row>
    <row r="167" spans="8:8" ht="15" x14ac:dyDescent="0.25">
      <c r="H167" s="74"/>
    </row>
    <row r="168" spans="8:8" ht="15" x14ac:dyDescent="0.25">
      <c r="H168" s="74"/>
    </row>
    <row r="169" spans="8:8" ht="15" x14ac:dyDescent="0.25">
      <c r="H169" s="74"/>
    </row>
    <row r="170" spans="8:8" ht="15" x14ac:dyDescent="0.25">
      <c r="H170" s="74"/>
    </row>
    <row r="171" spans="8:8" ht="15" x14ac:dyDescent="0.25">
      <c r="H171" s="74"/>
    </row>
    <row r="172" spans="8:8" ht="15" x14ac:dyDescent="0.25">
      <c r="H172" s="74"/>
    </row>
    <row r="173" spans="8:8" ht="15" x14ac:dyDescent="0.25">
      <c r="H173" s="74"/>
    </row>
    <row r="174" spans="8:8" ht="15" x14ac:dyDescent="0.25">
      <c r="H174" s="74"/>
    </row>
    <row r="175" spans="8:8" ht="15" x14ac:dyDescent="0.25">
      <c r="H175" s="74"/>
    </row>
    <row r="176" spans="8:8" ht="15" x14ac:dyDescent="0.25">
      <c r="H176" s="74"/>
    </row>
    <row r="177" spans="8:8" ht="15" x14ac:dyDescent="0.25">
      <c r="H177" s="74"/>
    </row>
    <row r="178" spans="8:8" ht="15" x14ac:dyDescent="0.25">
      <c r="H178" s="74"/>
    </row>
    <row r="179" spans="8:8" ht="15" x14ac:dyDescent="0.25">
      <c r="H179" s="74"/>
    </row>
    <row r="180" spans="8:8" ht="15" x14ac:dyDescent="0.25">
      <c r="H180" s="74"/>
    </row>
    <row r="181" spans="8:8" ht="15" x14ac:dyDescent="0.25">
      <c r="H181" s="74"/>
    </row>
    <row r="182" spans="8:8" ht="15" x14ac:dyDescent="0.25">
      <c r="H182" s="74"/>
    </row>
    <row r="183" spans="8:8" ht="15" x14ac:dyDescent="0.25">
      <c r="H183" s="74"/>
    </row>
    <row r="184" spans="8:8" ht="15" x14ac:dyDescent="0.25">
      <c r="H184" s="74"/>
    </row>
    <row r="185" spans="8:8" ht="15" x14ac:dyDescent="0.25">
      <c r="H185" s="74"/>
    </row>
    <row r="186" spans="8:8" ht="15" x14ac:dyDescent="0.25">
      <c r="H186" s="74"/>
    </row>
    <row r="187" spans="8:8" ht="15" x14ac:dyDescent="0.25">
      <c r="H187" s="74"/>
    </row>
    <row r="188" spans="8:8" ht="15" x14ac:dyDescent="0.25">
      <c r="H188" s="74"/>
    </row>
    <row r="189" spans="8:8" ht="15" x14ac:dyDescent="0.25">
      <c r="H189" s="74"/>
    </row>
    <row r="190" spans="8:8" ht="15" x14ac:dyDescent="0.25">
      <c r="H190" s="74"/>
    </row>
    <row r="191" spans="8:8" ht="15" x14ac:dyDescent="0.25">
      <c r="H191" s="74"/>
    </row>
    <row r="192" spans="8:8" ht="15" x14ac:dyDescent="0.25">
      <c r="H192" s="74"/>
    </row>
    <row r="193" spans="8:8" ht="15" x14ac:dyDescent="0.25">
      <c r="H193" s="74"/>
    </row>
    <row r="194" spans="8:8" ht="15" x14ac:dyDescent="0.25">
      <c r="H194" s="74"/>
    </row>
    <row r="195" spans="8:8" ht="15" x14ac:dyDescent="0.25">
      <c r="H195" s="74"/>
    </row>
    <row r="196" spans="8:8" ht="15" x14ac:dyDescent="0.25">
      <c r="H196" s="74"/>
    </row>
    <row r="197" spans="8:8" ht="15" x14ac:dyDescent="0.25">
      <c r="H197" s="74"/>
    </row>
    <row r="198" spans="8:8" ht="15" x14ac:dyDescent="0.25">
      <c r="H198" s="74"/>
    </row>
    <row r="199" spans="8:8" ht="15" x14ac:dyDescent="0.25">
      <c r="H199" s="74"/>
    </row>
    <row r="200" spans="8:8" ht="15" x14ac:dyDescent="0.25">
      <c r="H200" s="74"/>
    </row>
    <row r="201" spans="8:8" ht="15" x14ac:dyDescent="0.25">
      <c r="H201" s="74"/>
    </row>
    <row r="202" spans="8:8" ht="15" x14ac:dyDescent="0.25">
      <c r="H202" s="74"/>
    </row>
    <row r="203" spans="8:8" ht="15" x14ac:dyDescent="0.25">
      <c r="H203" s="74"/>
    </row>
    <row r="204" spans="8:8" ht="15" x14ac:dyDescent="0.25">
      <c r="H204" s="74"/>
    </row>
    <row r="205" spans="8:8" ht="15" x14ac:dyDescent="0.25">
      <c r="H205" s="74"/>
    </row>
    <row r="206" spans="8:8" ht="15" x14ac:dyDescent="0.25">
      <c r="H206" s="74"/>
    </row>
    <row r="207" spans="8:8" ht="15" x14ac:dyDescent="0.25">
      <c r="H207" s="74"/>
    </row>
    <row r="208" spans="8:8" ht="15" x14ac:dyDescent="0.25">
      <c r="H208" s="74"/>
    </row>
    <row r="209" spans="8:8" ht="15" x14ac:dyDescent="0.25">
      <c r="H209" s="74"/>
    </row>
    <row r="210" spans="8:8" ht="15" x14ac:dyDescent="0.25">
      <c r="H210" s="74"/>
    </row>
    <row r="211" spans="8:8" ht="15" x14ac:dyDescent="0.25">
      <c r="H211" s="74"/>
    </row>
    <row r="212" spans="8:8" ht="15" x14ac:dyDescent="0.25">
      <c r="H212" s="74"/>
    </row>
    <row r="213" spans="8:8" ht="15" x14ac:dyDescent="0.25">
      <c r="H213" s="74"/>
    </row>
    <row r="214" spans="8:8" ht="15" x14ac:dyDescent="0.25">
      <c r="H214" s="74"/>
    </row>
    <row r="215" spans="8:8" ht="15" x14ac:dyDescent="0.25">
      <c r="H215" s="74"/>
    </row>
    <row r="216" spans="8:8" ht="15" x14ac:dyDescent="0.25">
      <c r="H216" s="74"/>
    </row>
    <row r="217" spans="8:8" ht="15" x14ac:dyDescent="0.25">
      <c r="H217" s="74"/>
    </row>
    <row r="218" spans="8:8" ht="15" x14ac:dyDescent="0.25">
      <c r="H218" s="74"/>
    </row>
    <row r="219" spans="8:8" ht="15" x14ac:dyDescent="0.25">
      <c r="H219" s="74"/>
    </row>
    <row r="220" spans="8:8" ht="15" x14ac:dyDescent="0.25">
      <c r="H220" s="74"/>
    </row>
    <row r="221" spans="8:8" ht="15" x14ac:dyDescent="0.25">
      <c r="H221" s="74"/>
    </row>
    <row r="222" spans="8:8" ht="15" x14ac:dyDescent="0.25">
      <c r="H222" s="74"/>
    </row>
    <row r="223" spans="8:8" ht="15" x14ac:dyDescent="0.25">
      <c r="H223" s="74"/>
    </row>
    <row r="224" spans="8:8" ht="15" x14ac:dyDescent="0.25">
      <c r="H224" s="74"/>
    </row>
    <row r="225" spans="8:8" ht="15" x14ac:dyDescent="0.25">
      <c r="H225" s="74"/>
    </row>
    <row r="226" spans="8:8" ht="15" x14ac:dyDescent="0.25">
      <c r="H226" s="74"/>
    </row>
    <row r="227" spans="8:8" ht="15" x14ac:dyDescent="0.25">
      <c r="H227" s="74"/>
    </row>
    <row r="228" spans="8:8" ht="15" x14ac:dyDescent="0.25">
      <c r="H228" s="74"/>
    </row>
    <row r="229" spans="8:8" ht="15" x14ac:dyDescent="0.25">
      <c r="H229" s="74"/>
    </row>
    <row r="230" spans="8:8" ht="15" x14ac:dyDescent="0.25">
      <c r="H230" s="74"/>
    </row>
    <row r="231" spans="8:8" ht="15" x14ac:dyDescent="0.25">
      <c r="H231" s="74"/>
    </row>
    <row r="232" spans="8:8" ht="15" x14ac:dyDescent="0.25">
      <c r="H232" s="74"/>
    </row>
    <row r="233" spans="8:8" ht="15" x14ac:dyDescent="0.25">
      <c r="H233" s="74"/>
    </row>
    <row r="234" spans="8:8" ht="15" x14ac:dyDescent="0.25">
      <c r="H234" s="74"/>
    </row>
    <row r="235" spans="8:8" ht="15" x14ac:dyDescent="0.25">
      <c r="H235" s="74"/>
    </row>
    <row r="236" spans="8:8" ht="15" x14ac:dyDescent="0.25">
      <c r="H236" s="74"/>
    </row>
    <row r="237" spans="8:8" ht="15" x14ac:dyDescent="0.25">
      <c r="H237" s="74"/>
    </row>
    <row r="238" spans="8:8" ht="15" x14ac:dyDescent="0.25">
      <c r="H238" s="74"/>
    </row>
    <row r="239" spans="8:8" ht="15" x14ac:dyDescent="0.25">
      <c r="H239" s="74"/>
    </row>
    <row r="240" spans="8:8" ht="15" x14ac:dyDescent="0.25">
      <c r="H240" s="74"/>
    </row>
    <row r="241" spans="8:8" ht="15" x14ac:dyDescent="0.25">
      <c r="H241" s="74"/>
    </row>
    <row r="242" spans="8:8" ht="15" x14ac:dyDescent="0.25">
      <c r="H242" s="74"/>
    </row>
    <row r="243" spans="8:8" ht="15" x14ac:dyDescent="0.25">
      <c r="H243" s="74"/>
    </row>
    <row r="244" spans="8:8" ht="15" x14ac:dyDescent="0.25">
      <c r="H244" s="74"/>
    </row>
    <row r="245" spans="8:8" ht="15" x14ac:dyDescent="0.25">
      <c r="H245" s="74"/>
    </row>
    <row r="246" spans="8:8" ht="15" x14ac:dyDescent="0.25">
      <c r="H246" s="74"/>
    </row>
    <row r="247" spans="8:8" ht="15" x14ac:dyDescent="0.25">
      <c r="H247" s="74"/>
    </row>
    <row r="248" spans="8:8" ht="15" x14ac:dyDescent="0.25">
      <c r="H248" s="74"/>
    </row>
    <row r="249" spans="8:8" ht="15" x14ac:dyDescent="0.25">
      <c r="H249" s="74"/>
    </row>
    <row r="250" spans="8:8" ht="15" x14ac:dyDescent="0.25">
      <c r="H250" s="74"/>
    </row>
    <row r="251" spans="8:8" ht="15" x14ac:dyDescent="0.25">
      <c r="H251" s="74"/>
    </row>
    <row r="252" spans="8:8" ht="15" x14ac:dyDescent="0.25">
      <c r="H252" s="74"/>
    </row>
    <row r="253" spans="8:8" ht="15" x14ac:dyDescent="0.25">
      <c r="H253" s="74"/>
    </row>
    <row r="254" spans="8:8" ht="15" x14ac:dyDescent="0.25">
      <c r="H254" s="74"/>
    </row>
    <row r="255" spans="8:8" ht="15" x14ac:dyDescent="0.25">
      <c r="H255" s="74"/>
    </row>
    <row r="256" spans="8:8" ht="15" x14ac:dyDescent="0.25">
      <c r="H256" s="74"/>
    </row>
    <row r="257" spans="8:8" ht="15" x14ac:dyDescent="0.25">
      <c r="H257" s="74"/>
    </row>
    <row r="258" spans="8:8" ht="15" x14ac:dyDescent="0.25">
      <c r="H258" s="74"/>
    </row>
    <row r="259" spans="8:8" ht="15" x14ac:dyDescent="0.25">
      <c r="H259" s="74"/>
    </row>
    <row r="260" spans="8:8" ht="15" x14ac:dyDescent="0.25">
      <c r="H260" s="74"/>
    </row>
    <row r="261" spans="8:8" ht="15" x14ac:dyDescent="0.25">
      <c r="H261" s="74"/>
    </row>
    <row r="262" spans="8:8" ht="15" x14ac:dyDescent="0.25">
      <c r="H262" s="74"/>
    </row>
    <row r="263" spans="8:8" ht="15" x14ac:dyDescent="0.25">
      <c r="H263" s="74"/>
    </row>
    <row r="264" spans="8:8" ht="15" x14ac:dyDescent="0.25">
      <c r="H264" s="74"/>
    </row>
    <row r="265" spans="8:8" ht="15" x14ac:dyDescent="0.25">
      <c r="H265" s="74"/>
    </row>
    <row r="266" spans="8:8" ht="15" x14ac:dyDescent="0.25">
      <c r="H266" s="74"/>
    </row>
    <row r="267" spans="8:8" ht="15" x14ac:dyDescent="0.25">
      <c r="H267" s="74"/>
    </row>
    <row r="268" spans="8:8" ht="15" x14ac:dyDescent="0.25">
      <c r="H268" s="74"/>
    </row>
    <row r="269" spans="8:8" ht="15" x14ac:dyDescent="0.25">
      <c r="H269" s="74"/>
    </row>
    <row r="270" spans="8:8" ht="15" x14ac:dyDescent="0.25">
      <c r="H270" s="74"/>
    </row>
    <row r="271" spans="8:8" ht="15" x14ac:dyDescent="0.25">
      <c r="H271" s="74"/>
    </row>
    <row r="272" spans="8:8" ht="15" x14ac:dyDescent="0.25">
      <c r="H272" s="74"/>
    </row>
    <row r="273" spans="8:8" ht="15" x14ac:dyDescent="0.25">
      <c r="H273" s="74"/>
    </row>
    <row r="274" spans="8:8" ht="15" x14ac:dyDescent="0.25">
      <c r="H274" s="74"/>
    </row>
    <row r="275" spans="8:8" ht="15" x14ac:dyDescent="0.25">
      <c r="H275" s="74"/>
    </row>
    <row r="276" spans="8:8" ht="15" x14ac:dyDescent="0.25">
      <c r="H276" s="74"/>
    </row>
    <row r="277" spans="8:8" ht="15" x14ac:dyDescent="0.25">
      <c r="H277" s="74"/>
    </row>
    <row r="278" spans="8:8" ht="15" x14ac:dyDescent="0.25">
      <c r="H278" s="74"/>
    </row>
    <row r="279" spans="8:8" ht="15" x14ac:dyDescent="0.25">
      <c r="H279" s="74"/>
    </row>
    <row r="280" spans="8:8" ht="15" x14ac:dyDescent="0.25">
      <c r="H280" s="74"/>
    </row>
    <row r="281" spans="8:8" ht="15" x14ac:dyDescent="0.25">
      <c r="H281" s="74"/>
    </row>
    <row r="282" spans="8:8" ht="15" x14ac:dyDescent="0.25">
      <c r="H282" s="74"/>
    </row>
    <row r="283" spans="8:8" ht="15" x14ac:dyDescent="0.25">
      <c r="H283" s="74"/>
    </row>
    <row r="284" spans="8:8" ht="15" x14ac:dyDescent="0.25">
      <c r="H284" s="74"/>
    </row>
    <row r="285" spans="8:8" ht="15" x14ac:dyDescent="0.25">
      <c r="H285" s="74"/>
    </row>
    <row r="286" spans="8:8" ht="15" x14ac:dyDescent="0.25">
      <c r="H286" s="74"/>
    </row>
    <row r="287" spans="8:8" ht="15" x14ac:dyDescent="0.25">
      <c r="H287" s="74"/>
    </row>
    <row r="288" spans="8:8" ht="15" x14ac:dyDescent="0.25">
      <c r="H288" s="74"/>
    </row>
    <row r="289" spans="8:8" ht="15" x14ac:dyDescent="0.25">
      <c r="H289" s="74"/>
    </row>
    <row r="290" spans="8:8" ht="15" x14ac:dyDescent="0.25">
      <c r="H290" s="74"/>
    </row>
    <row r="291" spans="8:8" ht="15" x14ac:dyDescent="0.25">
      <c r="H291" s="74"/>
    </row>
    <row r="292" spans="8:8" ht="15" x14ac:dyDescent="0.25">
      <c r="H292" s="74"/>
    </row>
    <row r="293" spans="8:8" ht="15" x14ac:dyDescent="0.25">
      <c r="H293" s="74"/>
    </row>
    <row r="294" spans="8:8" ht="15" x14ac:dyDescent="0.25">
      <c r="H294" s="74"/>
    </row>
    <row r="295" spans="8:8" ht="15" x14ac:dyDescent="0.25">
      <c r="H295" s="74"/>
    </row>
    <row r="296" spans="8:8" ht="15" x14ac:dyDescent="0.25">
      <c r="H296" s="74"/>
    </row>
    <row r="297" spans="8:8" ht="15" x14ac:dyDescent="0.25">
      <c r="H297" s="74"/>
    </row>
    <row r="298" spans="8:8" ht="15" x14ac:dyDescent="0.25">
      <c r="H298" s="74"/>
    </row>
    <row r="299" spans="8:8" ht="15" x14ac:dyDescent="0.25">
      <c r="H299" s="74"/>
    </row>
    <row r="300" spans="8:8" ht="15" x14ac:dyDescent="0.25">
      <c r="H300" s="74"/>
    </row>
    <row r="301" spans="8:8" ht="15" x14ac:dyDescent="0.25">
      <c r="H301" s="74"/>
    </row>
    <row r="302" spans="8:8" ht="15" x14ac:dyDescent="0.25">
      <c r="H302" s="74"/>
    </row>
    <row r="303" spans="8:8" ht="15" x14ac:dyDescent="0.25">
      <c r="H303" s="74"/>
    </row>
    <row r="304" spans="8:8" ht="15" x14ac:dyDescent="0.25">
      <c r="H304" s="74"/>
    </row>
    <row r="305" spans="8:8" ht="15" x14ac:dyDescent="0.25">
      <c r="H305" s="74"/>
    </row>
    <row r="306" spans="8:8" ht="15" x14ac:dyDescent="0.25">
      <c r="H306" s="74"/>
    </row>
    <row r="307" spans="8:8" ht="15" x14ac:dyDescent="0.25">
      <c r="H307" s="74"/>
    </row>
    <row r="308" spans="8:8" ht="15" x14ac:dyDescent="0.25">
      <c r="H308" s="74"/>
    </row>
    <row r="309" spans="8:8" ht="15" x14ac:dyDescent="0.25">
      <c r="H309" s="74"/>
    </row>
    <row r="310" spans="8:8" ht="15" x14ac:dyDescent="0.25">
      <c r="H310" s="74"/>
    </row>
    <row r="311" spans="8:8" ht="15" x14ac:dyDescent="0.25">
      <c r="H311" s="74"/>
    </row>
    <row r="312" spans="8:8" ht="15" x14ac:dyDescent="0.25">
      <c r="H312" s="74"/>
    </row>
    <row r="313" spans="8:8" ht="15" x14ac:dyDescent="0.25">
      <c r="H313" s="74"/>
    </row>
    <row r="314" spans="8:8" ht="15" x14ac:dyDescent="0.25">
      <c r="H314" s="74"/>
    </row>
    <row r="315" spans="8:8" ht="15" x14ac:dyDescent="0.25">
      <c r="H315" s="74"/>
    </row>
    <row r="316" spans="8:8" ht="15" x14ac:dyDescent="0.25">
      <c r="H316" s="74"/>
    </row>
    <row r="317" spans="8:8" ht="15" x14ac:dyDescent="0.25">
      <c r="H317" s="74"/>
    </row>
    <row r="318" spans="8:8" ht="15" x14ac:dyDescent="0.25">
      <c r="H318" s="74"/>
    </row>
    <row r="319" spans="8:8" ht="15" x14ac:dyDescent="0.25">
      <c r="H319" s="74"/>
    </row>
    <row r="320" spans="8:8" ht="15" x14ac:dyDescent="0.25">
      <c r="H320" s="74"/>
    </row>
    <row r="321" spans="8:8" ht="15" x14ac:dyDescent="0.25">
      <c r="H321" s="74"/>
    </row>
    <row r="322" spans="8:8" ht="15" x14ac:dyDescent="0.25">
      <c r="H322" s="74"/>
    </row>
    <row r="323" spans="8:8" ht="15" x14ac:dyDescent="0.25">
      <c r="H323" s="74"/>
    </row>
    <row r="324" spans="8:8" ht="15" x14ac:dyDescent="0.25">
      <c r="H324" s="74"/>
    </row>
    <row r="325" spans="8:8" ht="15" x14ac:dyDescent="0.25">
      <c r="H325" s="74"/>
    </row>
    <row r="326" spans="8:8" ht="15" x14ac:dyDescent="0.25">
      <c r="H326" s="74"/>
    </row>
    <row r="327" spans="8:8" ht="15" x14ac:dyDescent="0.25">
      <c r="H327" s="74"/>
    </row>
    <row r="328" spans="8:8" ht="15" x14ac:dyDescent="0.25">
      <c r="H328" s="74"/>
    </row>
    <row r="329" spans="8:8" ht="15" x14ac:dyDescent="0.25">
      <c r="H329" s="74"/>
    </row>
    <row r="330" spans="8:8" ht="15" x14ac:dyDescent="0.25">
      <c r="H330" s="74"/>
    </row>
    <row r="331" spans="8:8" ht="15" x14ac:dyDescent="0.25">
      <c r="H331" s="74"/>
    </row>
    <row r="332" spans="8:8" ht="15" x14ac:dyDescent="0.25">
      <c r="H332" s="74"/>
    </row>
    <row r="333" spans="8:8" ht="15" x14ac:dyDescent="0.25">
      <c r="H333" s="74"/>
    </row>
    <row r="334" spans="8:8" ht="15" x14ac:dyDescent="0.25">
      <c r="H334" s="74"/>
    </row>
    <row r="335" spans="8:8" ht="15" x14ac:dyDescent="0.25">
      <c r="H335" s="74"/>
    </row>
    <row r="336" spans="8:8" ht="15" x14ac:dyDescent="0.25">
      <c r="H336" s="74"/>
    </row>
    <row r="337" spans="8:8" ht="15" x14ac:dyDescent="0.25">
      <c r="H337" s="74"/>
    </row>
    <row r="338" spans="8:8" ht="15" x14ac:dyDescent="0.25">
      <c r="H338" s="74"/>
    </row>
    <row r="339" spans="8:8" ht="15" x14ac:dyDescent="0.25">
      <c r="H339" s="74"/>
    </row>
    <row r="340" spans="8:8" ht="15" x14ac:dyDescent="0.25">
      <c r="H340" s="74"/>
    </row>
    <row r="341" spans="8:8" ht="15" x14ac:dyDescent="0.25">
      <c r="H341" s="74"/>
    </row>
    <row r="342" spans="8:8" ht="15" x14ac:dyDescent="0.25">
      <c r="H342" s="74"/>
    </row>
    <row r="343" spans="8:8" ht="15" x14ac:dyDescent="0.25">
      <c r="H343" s="74"/>
    </row>
    <row r="344" spans="8:8" ht="15" x14ac:dyDescent="0.25">
      <c r="H344" s="74"/>
    </row>
    <row r="345" spans="8:8" ht="15" x14ac:dyDescent="0.25">
      <c r="H345" s="74"/>
    </row>
    <row r="346" spans="8:8" ht="15" x14ac:dyDescent="0.25">
      <c r="H346" s="74"/>
    </row>
    <row r="347" spans="8:8" ht="15" x14ac:dyDescent="0.25">
      <c r="H347" s="74"/>
    </row>
    <row r="348" spans="8:8" ht="15" x14ac:dyDescent="0.25">
      <c r="H348" s="74"/>
    </row>
    <row r="349" spans="8:8" ht="15" x14ac:dyDescent="0.25">
      <c r="H349" s="74"/>
    </row>
    <row r="350" spans="8:8" ht="15" x14ac:dyDescent="0.25">
      <c r="H350" s="74"/>
    </row>
    <row r="351" spans="8:8" ht="15" x14ac:dyDescent="0.25">
      <c r="H351" s="74"/>
    </row>
    <row r="352" spans="8:8" ht="15" x14ac:dyDescent="0.25">
      <c r="H352" s="74"/>
    </row>
    <row r="353" spans="8:8" ht="15" x14ac:dyDescent="0.25">
      <c r="H353" s="74"/>
    </row>
    <row r="354" spans="8:8" ht="15" x14ac:dyDescent="0.25">
      <c r="H354" s="74"/>
    </row>
    <row r="355" spans="8:8" ht="15" x14ac:dyDescent="0.25">
      <c r="H355" s="74"/>
    </row>
    <row r="356" spans="8:8" ht="15" x14ac:dyDescent="0.25">
      <c r="H356" s="74"/>
    </row>
    <row r="357" spans="8:8" ht="15" x14ac:dyDescent="0.25">
      <c r="H357" s="74"/>
    </row>
    <row r="358" spans="8:8" ht="15" x14ac:dyDescent="0.25">
      <c r="H358" s="74"/>
    </row>
    <row r="359" spans="8:8" ht="15" x14ac:dyDescent="0.25">
      <c r="H359" s="74"/>
    </row>
    <row r="360" spans="8:8" ht="15" x14ac:dyDescent="0.25">
      <c r="H360" s="74"/>
    </row>
    <row r="361" spans="8:8" ht="15" x14ac:dyDescent="0.25">
      <c r="H361" s="74"/>
    </row>
    <row r="362" spans="8:8" ht="15" x14ac:dyDescent="0.25">
      <c r="H362" s="74"/>
    </row>
    <row r="363" spans="8:8" ht="15" x14ac:dyDescent="0.25">
      <c r="H363" s="74"/>
    </row>
    <row r="364" spans="8:8" ht="15" x14ac:dyDescent="0.25">
      <c r="H364" s="74"/>
    </row>
    <row r="365" spans="8:8" ht="15" x14ac:dyDescent="0.25">
      <c r="H365" s="74"/>
    </row>
    <row r="366" spans="8:8" ht="15" x14ac:dyDescent="0.25">
      <c r="H366" s="74"/>
    </row>
    <row r="367" spans="8:8" ht="15" x14ac:dyDescent="0.25">
      <c r="H367" s="74"/>
    </row>
    <row r="368" spans="8:8" ht="15" x14ac:dyDescent="0.25">
      <c r="H368" s="74"/>
    </row>
    <row r="369" spans="8:8" ht="15" x14ac:dyDescent="0.25">
      <c r="H369" s="74"/>
    </row>
    <row r="370" spans="8:8" ht="15" x14ac:dyDescent="0.25">
      <c r="H370" s="74"/>
    </row>
    <row r="371" spans="8:8" ht="15" x14ac:dyDescent="0.25">
      <c r="H371" s="74"/>
    </row>
    <row r="372" spans="8:8" ht="15" x14ac:dyDescent="0.25">
      <c r="H372" s="74"/>
    </row>
    <row r="373" spans="8:8" ht="15" x14ac:dyDescent="0.25">
      <c r="H373" s="74"/>
    </row>
    <row r="374" spans="8:8" ht="15" x14ac:dyDescent="0.25">
      <c r="H374" s="74"/>
    </row>
    <row r="375" spans="8:8" ht="15" x14ac:dyDescent="0.25">
      <c r="H375" s="74"/>
    </row>
    <row r="376" spans="8:8" ht="15" x14ac:dyDescent="0.25">
      <c r="H376" s="74"/>
    </row>
    <row r="377" spans="8:8" ht="15" x14ac:dyDescent="0.25">
      <c r="H377" s="74"/>
    </row>
    <row r="378" spans="8:8" ht="15" x14ac:dyDescent="0.25">
      <c r="H378" s="74"/>
    </row>
    <row r="379" spans="8:8" ht="15" x14ac:dyDescent="0.25">
      <c r="H379" s="74"/>
    </row>
    <row r="380" spans="8:8" ht="15" x14ac:dyDescent="0.25">
      <c r="H380" s="74"/>
    </row>
    <row r="381" spans="8:8" ht="15" x14ac:dyDescent="0.25">
      <c r="H381" s="74"/>
    </row>
    <row r="382" spans="8:8" ht="15" x14ac:dyDescent="0.25">
      <c r="H382" s="74"/>
    </row>
    <row r="383" spans="8:8" ht="15" x14ac:dyDescent="0.25">
      <c r="H383" s="74"/>
    </row>
    <row r="384" spans="8:8" ht="15" x14ac:dyDescent="0.25">
      <c r="H384" s="74"/>
    </row>
    <row r="385" spans="8:8" ht="15" x14ac:dyDescent="0.25">
      <c r="H385" s="74"/>
    </row>
    <row r="386" spans="8:8" ht="15" x14ac:dyDescent="0.25">
      <c r="H386" s="74"/>
    </row>
    <row r="387" spans="8:8" ht="15" x14ac:dyDescent="0.25">
      <c r="H387" s="74"/>
    </row>
    <row r="388" spans="8:8" ht="15" x14ac:dyDescent="0.25">
      <c r="H388" s="74"/>
    </row>
    <row r="389" spans="8:8" ht="15" x14ac:dyDescent="0.25">
      <c r="H389" s="74"/>
    </row>
    <row r="390" spans="8:8" ht="15" x14ac:dyDescent="0.25">
      <c r="H390" s="74"/>
    </row>
    <row r="391" spans="8:8" ht="15" x14ac:dyDescent="0.25">
      <c r="H391" s="74"/>
    </row>
    <row r="392" spans="8:8" ht="15" x14ac:dyDescent="0.25">
      <c r="H392" s="74"/>
    </row>
    <row r="393" spans="8:8" ht="15" x14ac:dyDescent="0.25">
      <c r="H393" s="74"/>
    </row>
    <row r="394" spans="8:8" ht="15" x14ac:dyDescent="0.25">
      <c r="H394" s="74"/>
    </row>
    <row r="395" spans="8:8" ht="15" x14ac:dyDescent="0.25">
      <c r="H395" s="74"/>
    </row>
    <row r="396" spans="8:8" ht="15" x14ac:dyDescent="0.25">
      <c r="H396" s="74"/>
    </row>
    <row r="397" spans="8:8" ht="15" x14ac:dyDescent="0.25">
      <c r="H397" s="74"/>
    </row>
    <row r="398" spans="8:8" ht="15" x14ac:dyDescent="0.25">
      <c r="H398" s="74"/>
    </row>
    <row r="399" spans="8:8" ht="15" x14ac:dyDescent="0.25">
      <c r="H399" s="74"/>
    </row>
    <row r="400" spans="8:8" ht="15" x14ac:dyDescent="0.25">
      <c r="H400" s="74"/>
    </row>
    <row r="401" spans="8:8" ht="15" x14ac:dyDescent="0.25">
      <c r="H401" s="74"/>
    </row>
    <row r="402" spans="8:8" ht="15" x14ac:dyDescent="0.25">
      <c r="H402" s="74"/>
    </row>
    <row r="403" spans="8:8" ht="15" x14ac:dyDescent="0.25">
      <c r="H403" s="74"/>
    </row>
    <row r="404" spans="8:8" ht="15" x14ac:dyDescent="0.25">
      <c r="H404" s="74"/>
    </row>
    <row r="405" spans="8:8" ht="15" x14ac:dyDescent="0.25">
      <c r="H405" s="74"/>
    </row>
    <row r="406" spans="8:8" ht="15" x14ac:dyDescent="0.25">
      <c r="H406" s="74"/>
    </row>
    <row r="407" spans="8:8" ht="15" x14ac:dyDescent="0.25">
      <c r="H407" s="74"/>
    </row>
    <row r="408" spans="8:8" ht="15" x14ac:dyDescent="0.25">
      <c r="H408" s="74"/>
    </row>
    <row r="409" spans="8:8" ht="15" x14ac:dyDescent="0.25">
      <c r="H409" s="74"/>
    </row>
    <row r="410" spans="8:8" ht="15" x14ac:dyDescent="0.25">
      <c r="H410" s="74"/>
    </row>
  </sheetData>
  <hyperlinks>
    <hyperlink ref="F7" r:id="rId1" location="hash_results" xr:uid="{237106ED-98A3-4601-BD67-1A3BA43E4902}"/>
  </hyperlinks>
  <pageMargins left="0.7" right="0.7" top="0.75" bottom="0.75" header="0.3" footer="0.3"/>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Composite</vt:lpstr>
      <vt:lpstr>New Additions</vt:lpstr>
      <vt:lpstr>Movers</vt:lpstr>
      <vt:lpstr>Dashboard (by Nation)</vt:lpstr>
      <vt:lpstr>Dashboard (by Recruiting Class)</vt:lpstr>
      <vt:lpstr>Ivy</vt:lpstr>
      <vt:lpstr>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Tanner Stump</dc:creator>
  <cp:lastModifiedBy>Tanner Stump</cp:lastModifiedBy>
  <cp:lastPrinted>2023-08-02T14:10:06Z</cp:lastPrinted>
  <dcterms:created xsi:type="dcterms:W3CDTF">2023-03-30T14:54:45Z</dcterms:created>
  <dcterms:modified xsi:type="dcterms:W3CDTF">2023-11-21T17:39:07Z</dcterms:modified>
</cp:coreProperties>
</file>